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3"/>
  </bookViews>
  <sheets>
    <sheet name="TKDT" sheetId="1" r:id="rId1"/>
    <sheet name="PA" sheetId="2" r:id="rId2"/>
    <sheet name="70%" sheetId="3" r:id="rId3"/>
    <sheet name="40k" sheetId="4" r:id="rId4"/>
  </sheets>
  <definedNames>
    <definedName name="_xlnm._FilterDatabase" localSheetId="3" hidden="1">'40k'!$A$4:$K$18</definedName>
    <definedName name="_xlnm._FilterDatabase" localSheetId="1" hidden="1">'PA'!$A$4:$Q$18</definedName>
    <definedName name="_xlnm._FilterDatabase" localSheetId="0" hidden="1">'TKDT'!$A$4:$P$20</definedName>
    <definedName name="_xlfn._ONEDARRAY" hidden="1">#NAME?</definedName>
    <definedName name="_xlfn._SORT" hidden="1">#NAME?</definedName>
    <definedName name="_xlnm.Print_Area" localSheetId="3">'40k'!$A$1:$K$25</definedName>
    <definedName name="_xlnm.Print_Area" localSheetId="2">'70%'!$A$1:$N$34</definedName>
    <definedName name="_xlnm.Print_Area" localSheetId="1">'PA'!$A$1:$Q$25</definedName>
    <definedName name="_xlnm.Print_Area" localSheetId="0">'TKDT'!$A$1:$P$28</definedName>
    <definedName name="_xlnm.Print_Titles" localSheetId="3">'40k'!$3:$4</definedName>
    <definedName name="_xlnm.Print_Titles" localSheetId="2">'70%'!$3:$5</definedName>
    <definedName name="_xlnm.Print_Titles" localSheetId="1">'PA'!$3:$4</definedName>
    <definedName name="_xlnm.Print_Titles" localSheetId="0">'TKDT'!$3:$4</definedName>
  </definedNames>
  <calcPr fullCalcOnLoad="1"/>
</workbook>
</file>

<file path=xl/sharedStrings.xml><?xml version="1.0" encoding="utf-8"?>
<sst xmlns="http://schemas.openxmlformats.org/spreadsheetml/2006/main" count="134" uniqueCount="71">
  <si>
    <t>STT</t>
  </si>
  <si>
    <t>Họ và tên chủ sử dụng</t>
  </si>
  <si>
    <t>Số 
Tờ</t>
  </si>
  <si>
    <t>Số
 thửa</t>
  </si>
  <si>
    <t>DT 
thửa (m2)</t>
  </si>
  <si>
    <t>Ghi chú</t>
  </si>
  <si>
    <t>Thông tin thửa đất
 theo GCN, HS ĐC</t>
  </si>
  <si>
    <t xml:space="preserve">Số 
Tờ </t>
  </si>
  <si>
    <t>DT được giao</t>
  </si>
  <si>
    <t>Thông tin thửa đất
 theo BĐ ĐC</t>
  </si>
  <si>
    <t>Đã thu hồi QĐ 1266 ngày 20/7 /2015</t>
  </si>
  <si>
    <t>DT thu hồi  (m2)</t>
  </si>
  <si>
    <t>LUC</t>
  </si>
  <si>
    <t>Địa chỉ</t>
  </si>
  <si>
    <t>17</t>
  </si>
  <si>
    <t>32</t>
  </si>
  <si>
    <t>31</t>
  </si>
  <si>
    <t>Đất UBND xã quản lý</t>
  </si>
  <si>
    <t>384b</t>
  </si>
  <si>
    <t>Diện tích thu hồi trong chỉ giới</t>
  </si>
  <si>
    <t>Tổng diện tích thu hồi</t>
  </si>
  <si>
    <t>Lưu Bá Thắng
Ngô Thị Nguyệt</t>
  </si>
  <si>
    <t>Thôn Chung</t>
  </si>
  <si>
    <t>Loại đất</t>
  </si>
  <si>
    <t>I.Thôn Chung xã Liên Sơn</t>
  </si>
  <si>
    <t>Bồi thường hỗ trợ cho hộ gia đình ,cá nhân</t>
  </si>
  <si>
    <t>Hỗ trợ kinh phí đào tạo nghề khi thu hồi 70% định xuất giao ruộng</t>
  </si>
  <si>
    <t>Tổng kinh phí bồi thường hỗ trợ (đồng)</t>
  </si>
  <si>
    <t xml:space="preserve">Bồi thường về đất lúa 50.000đ/m2; nuôi trồng thủy sản 38.000đ/m2
</t>
  </si>
  <si>
    <t>Bồi thường hoa mầu trên đất 9.500đ/m2</t>
  </si>
  <si>
    <t>Hỗ trợ ổn định 
đời sống và sản xuất khi nhà nước thu hồi 10.000đ/m2</t>
  </si>
  <si>
    <t>Hỗ trợ đào 
tạo, chuyển đổi nghề và tìm kiếm việc làm =3 lần giá đất NN 150.000đ/m2</t>
  </si>
  <si>
    <t>Bồi thường chi phí đầu tư vào đất còn lại đối với đất công ích (50%giá đất NN)</t>
  </si>
  <si>
    <t>Tổng kinh phí bồi thường, hỗ trợ cho hộ (đồng)</t>
  </si>
  <si>
    <t>70% của Định xuất</t>
  </si>
  <si>
    <t>Diện tích thu hồi</t>
  </si>
  <si>
    <t>Tỷ lệ</t>
  </si>
  <si>
    <t>Số lao động được hỗ trợ</t>
  </si>
  <si>
    <t>Số lao động đã được hỗ trợ</t>
  </si>
  <si>
    <t>Số lao động được hỗ trợ còn lại</t>
  </si>
  <si>
    <t>Mức hỗ trợ trên một lao động</t>
  </si>
  <si>
    <t>Thành Tiền</t>
  </si>
  <si>
    <t>Diện tích thu hồi ở dự án CDC Đồng Nghĩa Trang QĐ617/QĐ-UBND ngày 06/04/2023</t>
  </si>
  <si>
    <t>Diện tích thu hồi ở QĐ 1266 ngày 20/7/2015</t>
  </si>
  <si>
    <t>Thôn Chung, xã Liên Sơn</t>
  </si>
  <si>
    <r>
      <t>Diện tích một định xuất (m</t>
    </r>
    <r>
      <rPr>
        <b/>
        <vertAlign val="superscript"/>
        <sz val="10"/>
        <rFont val="Times New Roman"/>
        <family val="1"/>
      </rPr>
      <t>2</t>
    </r>
    <r>
      <rPr>
        <b/>
        <sz val="10"/>
        <rFont val="Times New Roman"/>
        <family val="1"/>
      </rPr>
      <t>)</t>
    </r>
  </si>
  <si>
    <t>Hỗ trợ bàn giao mặt bằng sớm 40.000đ/m2</t>
  </si>
  <si>
    <t xml:space="preserve">Tổng kinh phí hỗ trợ bàn giao mặt bằng sớm </t>
  </si>
  <si>
    <t>Tổng:</t>
  </si>
  <si>
    <t>Nguyễn Văn Đồng
Nguyễn Thị Hồng</t>
  </si>
  <si>
    <t>Tổng</t>
  </si>
  <si>
    <t>DỰ THẢO KINH PHÍ HỖ TRỢ BÀN GIAO MẶT BẰNG SỚM KHI NHÀ NƯỚC THU HỒI ĐẤT 
THỰC HIỆN DỰ ÁN KHU DÂN CƯ TÂN SƠN, XÃ LIÊN SƠN, HUYỆN TÂN YÊN (ĐỢT 7)</t>
  </si>
  <si>
    <t>kiểm tra lại</t>
  </si>
  <si>
    <t>HỖ TRỢ KINH PHÍ ĐÀO TẠO NGHỀ KHI NHÀ NƯỚC THU HỒI TRÊN 70% DIỆN TÍCH CỦA MỘT ĐỊNH XUẤT GIAO RUỘNG NĂM 1991-1993 
THỰC HIỆN DỰ ÁN KHU DÂN CƯ TÂN SƠN, XÃ LIÊN SƠN, HUYỆN TÂN YÊN (ĐỢT 7)</t>
  </si>
  <si>
    <t>BẢNG THỐNG KÊ DIỆN TÍCH, LOẠI ĐẤT, CHỦ SỬ DỤNG ĐẤT THU HỒI THỰC HIỆN DỰ ÁN 
KHU DÂN CƯ TÂN SƠN, XÃ LIÊN SƠN, HUYỆN TÂN YÊN (ĐỢT 7)</t>
  </si>
  <si>
    <t>Thôn Dương Sơn</t>
  </si>
  <si>
    <t>22</t>
  </si>
  <si>
    <t>LUK</t>
  </si>
  <si>
    <t>Hoàng Thị Ân
(GCN Hoàng Thị Ân)</t>
  </si>
  <si>
    <t>GCN</t>
  </si>
  <si>
    <t>Tổng cộng:</t>
  </si>
  <si>
    <t>Tổng cộng (I+II):</t>
  </si>
  <si>
    <t>Tổng (II):</t>
  </si>
  <si>
    <t>Tổng (I):</t>
  </si>
  <si>
    <t>II. Thôn Dương Sơn, xã Liên Sơn</t>
  </si>
  <si>
    <t>I. Thôn Chung, xã Liên Sơn</t>
  </si>
  <si>
    <t>PHƯƠNG ÁN BỒI THƯỜNG HỖ TRỢ KHI NHÀ NƯỚC THU HỒI ĐẤT THU HỒI 
THỰC HIỆN DỰ ÁN KHU DÂN CƯ TÂN SƠN, XÃ LIÊN SƠN (ĐỢT 7)</t>
  </si>
  <si>
    <t xml:space="preserve">
1. Vũ Thị Túc – vợ 
2. Nguyễn Văn Chung - con
3. Nguyễn Thị Nguyệt - con
4. Nguyễn Thị Ngọc - con
Là hàng thừa kế của ông Nguyễn Văn Dũng</t>
  </si>
  <si>
    <t>1. Trịnh Xuân Phông - con
2. Trịnh Văn Sơn - con
3. Trịnh Thị Loan - con
4. Trịnh Thị Dung - con
5. Trịnh Xuân Nghiên - con
6. Trịnh Thị Quyên - con
7. Trịnh Thị Liên - con 
Là hàng thừa kế của ông Trịnh Xuân Mộc và bà Trần Thị Cúc</t>
  </si>
  <si>
    <t>1. Nguyễn Thị Liên - vợ
2. Lương Ngọc Phòng - con
3. Lương Ngọc Tuyến - con
4. Lương Ngọc Hải - con (đã chết), hàng thừa kế thế vị gồm: Phạm Thị Nhung - vợ (đại diện), Lương Ngọc Nam - con, Lương Thế Tiệp - con
Là hàng thừa kế của ông Lương Ngọc Lãm</t>
  </si>
  <si>
    <t>(Kèm theo Quyết định:……../QĐ-UBND ngày ….../4/2024 của Ủy ban nhân dân huyện Tân Yên)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</si>
</sst>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_);_(* \(#,##0.0\);_(* &quot;-&quot;??_);_(@_)"/>
    <numFmt numFmtId="175" formatCode="_(* #,##0_);_(* \(#,##0\);_(* &quot;-&quot;??_);_(@_)"/>
    <numFmt numFmtId="176" formatCode="0.000000"/>
    <numFmt numFmtId="177" formatCode="0.00000"/>
    <numFmt numFmtId="178" formatCode="0.0000"/>
    <numFmt numFmtId="179" formatCode="0.000"/>
    <numFmt numFmtId="180" formatCode="0.0"/>
    <numFmt numFmtId="181" formatCode="[$-409]dddd\,\ mmmm\ dd\,\ yyyy"/>
    <numFmt numFmtId="182" formatCode="[$-409]h:mm:ss\ AM/PM"/>
    <numFmt numFmtId="183" formatCode="#,##0.0"/>
    <numFmt numFmtId="184" formatCode="_(* #,##0.0_);_(* \(#,##0.0\);_(* &quot;-&quot;?_);_(@_)"/>
    <numFmt numFmtId="185" formatCode="_-* #,##0.0\ _₫_-;\-* #,##0.0\ _₫_-;_-* &quot;-&quot;?\ _₫_-;_-@_-"/>
    <numFmt numFmtId="186" formatCode="_-* #,##0\ _₫_-;\-* #,##0\ _₫_-;_-* &quot;-&quot;?\ _₫_-;_-@_-"/>
    <numFmt numFmtId="187" formatCode="_(* #,##0.000_);_(* \(#,##0.000\);_(* &quot;-&quot;??_);_(@_)"/>
    <numFmt numFmtId="188" formatCode="_(* #,##0.0000_);_(* \(#,##0.0000\);_(* &quot;-&quot;??_);_(@_)"/>
    <numFmt numFmtId="189" formatCode="#,##0.0_ ;\-#,##0.0\ "/>
    <numFmt numFmtId="190" formatCode="0.0000000"/>
    <numFmt numFmtId="191" formatCode="0.00000000"/>
    <numFmt numFmtId="192" formatCode="[$-42A]dd\ mmmm\ yyyy"/>
    <numFmt numFmtId="193" formatCode="[$-42A]h:mm:ss\ AM/PM"/>
    <numFmt numFmtId="194" formatCode="#,##0.000"/>
    <numFmt numFmtId="195" formatCode="#,##0.0000"/>
    <numFmt numFmtId="196" formatCode="#,##0.00000"/>
    <numFmt numFmtId="197" formatCode="##0_);\(#,##0\)"/>
    <numFmt numFmtId="198" formatCode="&quot;Yes&quot;;&quot;Yes&quot;;&quot;No&quot;"/>
    <numFmt numFmtId="199" formatCode="&quot;True&quot;;&quot;True&quot;;&quot;False&quot;"/>
    <numFmt numFmtId="200" formatCode="&quot;On&quot;;&quot;On&quot;;&quot;Off&quot;"/>
    <numFmt numFmtId="201" formatCode="[$€-2]\ #,##0.00_);[Red]\([$€-2]\ #,##0.00\)"/>
    <numFmt numFmtId="202" formatCode="0_);[Red]\(0\)"/>
    <numFmt numFmtId="203" formatCode="_ * #,##0_ ;_ * \-#,##0_ ;_ * &quot;-&quot;??_ ;_ @_ "/>
  </numFmts>
  <fonts count="45">
    <font>
      <sz val="12"/>
      <name val=".vnArial"/>
      <family val="0"/>
    </font>
    <font>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Times New Roman"/>
      <family val="1"/>
    </font>
    <font>
      <sz val="11"/>
      <name val="Times New Roman"/>
      <family val="1"/>
    </font>
    <font>
      <sz val="12"/>
      <name val=".VnArial"/>
      <family val="2"/>
    </font>
    <font>
      <i/>
      <sz val="14"/>
      <name val="Times New Roman"/>
      <family val="1"/>
    </font>
    <font>
      <b/>
      <sz val="10"/>
      <name val="Times New Roman"/>
      <family val="1"/>
    </font>
    <font>
      <i/>
      <sz val="11"/>
      <name val="Times New Roman"/>
      <family val="1"/>
    </font>
    <font>
      <b/>
      <vertAlign val="superscript"/>
      <sz val="10"/>
      <name val="Times New Roman"/>
      <family val="1"/>
    </font>
    <font>
      <b/>
      <i/>
      <sz val="10"/>
      <name val="Times New Roman"/>
      <family val="1"/>
    </font>
    <font>
      <sz val="10"/>
      <name val="Times New Roman"/>
      <family val="1"/>
    </font>
    <font>
      <b/>
      <sz val="12"/>
      <name val="Times New Roman"/>
      <family val="1"/>
    </font>
    <font>
      <b/>
      <sz val="11"/>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8"/>
      <name val="Segoe UI"/>
      <family val="2"/>
    </font>
    <font>
      <sz val="11"/>
      <color theme="1"/>
      <name val="Calibri"/>
      <family val="2"/>
    </font>
    <font>
      <b/>
      <sz val="11"/>
      <color theme="1"/>
      <name val="Times New Roman"/>
      <family val="1"/>
    </font>
    <font>
      <sz val="12"/>
      <color theme="1"/>
      <name val="Times New Roman"/>
      <family val="1"/>
    </font>
    <font>
      <sz val="11"/>
      <color theme="1"/>
      <name val="Times New Roman"/>
      <family val="1"/>
    </font>
    <font>
      <sz val="10"/>
      <color rgb="FF000000"/>
      <name val="Times New Roman"/>
      <family val="1"/>
    </font>
    <font>
      <b/>
      <sz val="10"/>
      <color theme="1"/>
      <name val="Times New Roman"/>
      <family val="1"/>
    </font>
    <font>
      <sz val="10"/>
      <color theme="1"/>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5" fillId="17" borderId="0" applyNumberFormat="0" applyBorder="0" applyAlignment="0" applyProtection="0"/>
    <xf numFmtId="0" fontId="6" fillId="9" borderId="1" applyNumberFormat="0" applyAlignment="0" applyProtection="0"/>
    <xf numFmtId="0" fontId="7"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0" borderId="0" applyNumberFormat="0" applyBorder="0" applyAlignment="0" applyProtection="0"/>
    <xf numFmtId="0" fontId="38" fillId="0" borderId="0">
      <alignment/>
      <protection/>
    </xf>
    <xf numFmtId="0" fontId="24" fillId="0" borderId="0">
      <alignment/>
      <protection/>
    </xf>
    <xf numFmtId="0" fontId="0"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2">
    <xf numFmtId="0" fontId="0" fillId="0" borderId="0" xfId="0" applyAlignment="1">
      <alignment/>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42" applyNumberFormat="1" applyFont="1" applyFill="1" applyBorder="1" applyAlignment="1">
      <alignment horizontal="center" vertical="center" wrapText="1"/>
    </xf>
    <xf numFmtId="183" fontId="22" fillId="0" borderId="10" xfId="0" applyNumberFormat="1" applyFont="1" applyFill="1" applyBorder="1" applyAlignment="1">
      <alignment horizontal="center" vertical="center"/>
    </xf>
    <xf numFmtId="183" fontId="22" fillId="0" borderId="10" xfId="0" applyNumberFormat="1" applyFont="1" applyFill="1" applyBorder="1" applyAlignment="1">
      <alignment horizontal="centerContinuous" vertical="center"/>
    </xf>
    <xf numFmtId="183" fontId="22" fillId="0" borderId="10" xfId="42" applyNumberFormat="1" applyFont="1" applyFill="1" applyBorder="1" applyAlignment="1">
      <alignment horizontal="center" vertical="center"/>
    </xf>
    <xf numFmtId="0" fontId="1" fillId="0" borderId="0" xfId="0" applyFont="1" applyFill="1" applyAlignment="1">
      <alignment/>
    </xf>
    <xf numFmtId="0" fontId="23" fillId="0" borderId="0" xfId="0" applyFont="1" applyFill="1" applyAlignment="1">
      <alignment vertical="top"/>
    </xf>
    <xf numFmtId="0" fontId="39" fillId="0" borderId="10" xfId="0" applyFont="1" applyFill="1" applyBorder="1" applyAlignment="1">
      <alignment horizontal="centerContinuous" vertical="center"/>
    </xf>
    <xf numFmtId="0" fontId="23" fillId="0" borderId="0" xfId="0" applyFont="1" applyFill="1" applyAlignment="1">
      <alignment horizontal="center"/>
    </xf>
    <xf numFmtId="183" fontId="22" fillId="0" borderId="0" xfId="0" applyNumberFormat="1" applyFont="1" applyFill="1" applyBorder="1" applyAlignment="1">
      <alignment horizontal="center" vertical="center"/>
    </xf>
    <xf numFmtId="0" fontId="40"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22" fillId="0" borderId="10" xfId="0" applyFont="1" applyFill="1" applyBorder="1" applyAlignment="1">
      <alignment horizontal="center" vertical="center" wrapText="1"/>
    </xf>
    <xf numFmtId="197" fontId="23" fillId="0" borderId="10" xfId="0" applyNumberFormat="1" applyFont="1" applyBorder="1" applyAlignment="1">
      <alignment horizontal="center" vertical="center" wrapText="1"/>
    </xf>
    <xf numFmtId="172" fontId="23" fillId="0" borderId="10" xfId="0" applyNumberFormat="1" applyFont="1" applyBorder="1" applyAlignment="1">
      <alignment horizontal="center" vertical="center" wrapText="1"/>
    </xf>
    <xf numFmtId="3" fontId="22" fillId="0" borderId="10" xfId="42" applyNumberFormat="1" applyFont="1" applyFill="1" applyBorder="1" applyAlignment="1">
      <alignment horizontal="center" vertical="center"/>
    </xf>
    <xf numFmtId="0" fontId="22" fillId="0" borderId="10" xfId="0" applyFont="1" applyFill="1" applyBorder="1" applyAlignment="1">
      <alignment horizontal="center" vertical="top" wrapText="1"/>
    </xf>
    <xf numFmtId="0" fontId="1" fillId="0" borderId="0" xfId="0" applyFont="1" applyAlignment="1">
      <alignment/>
    </xf>
    <xf numFmtId="0" fontId="22" fillId="0" borderId="10" xfId="0" applyFont="1" applyBorder="1" applyAlignment="1">
      <alignment horizontal="center" vertical="top" wrapText="1"/>
    </xf>
    <xf numFmtId="183" fontId="22" fillId="0" borderId="10" xfId="0" applyNumberFormat="1" applyFont="1" applyBorder="1" applyAlignment="1">
      <alignment horizontal="center" vertical="top" wrapText="1"/>
    </xf>
    <xf numFmtId="197" fontId="41" fillId="0" borderId="10" xfId="0" applyNumberFormat="1" applyFont="1" applyBorder="1" applyAlignment="1">
      <alignment horizontal="center" vertical="center" wrapText="1"/>
    </xf>
    <xf numFmtId="197" fontId="23" fillId="0" borderId="10" xfId="0" applyNumberFormat="1" applyFont="1" applyBorder="1" applyAlignment="1">
      <alignment horizontal="center" vertical="center" wrapText="1"/>
    </xf>
    <xf numFmtId="0" fontId="39" fillId="0" borderId="10" xfId="0" applyFont="1" applyBorder="1" applyAlignment="1">
      <alignment horizontal="centerContinuous" vertical="center"/>
    </xf>
    <xf numFmtId="183" fontId="39" fillId="0" borderId="10" xfId="0" applyNumberFormat="1" applyFont="1" applyBorder="1" applyAlignment="1">
      <alignment horizontal="centerContinuous" vertical="center"/>
    </xf>
    <xf numFmtId="49" fontId="41" fillId="0" borderId="10" xfId="42"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30" fillId="0" borderId="10" xfId="0" applyFont="1" applyBorder="1" applyAlignment="1">
      <alignment horizontal="center" vertical="center" wrapText="1"/>
    </xf>
    <xf numFmtId="172" fontId="23"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31" fillId="0" borderId="10" xfId="0" applyFont="1" applyBorder="1" applyAlignment="1">
      <alignment horizontal="center" vertical="center"/>
    </xf>
    <xf numFmtId="183" fontId="31" fillId="0" borderId="10" xfId="0" applyNumberFormat="1" applyFont="1" applyBorder="1" applyAlignment="1">
      <alignment horizontal="center" vertical="center"/>
    </xf>
    <xf numFmtId="0" fontId="31" fillId="0" borderId="0" xfId="0" applyFont="1" applyAlignment="1">
      <alignment/>
    </xf>
    <xf numFmtId="2" fontId="1" fillId="0" borderId="10" xfId="0" applyNumberFormat="1" applyFont="1" applyBorder="1" applyAlignment="1">
      <alignment horizontal="center" vertical="center"/>
    </xf>
    <xf numFmtId="172" fontId="23" fillId="0" borderId="10" xfId="0" applyNumberFormat="1" applyFont="1" applyBorder="1" applyAlignment="1">
      <alignment horizontal="center" vertical="center"/>
    </xf>
    <xf numFmtId="172" fontId="31" fillId="0" borderId="10" xfId="0" applyNumberFormat="1" applyFont="1" applyBorder="1" applyAlignment="1">
      <alignment horizontal="center" vertical="center"/>
    </xf>
    <xf numFmtId="0" fontId="42"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42" fillId="0" borderId="10" xfId="0" applyFont="1" applyBorder="1" applyAlignment="1">
      <alignment vertical="center" wrapText="1"/>
    </xf>
    <xf numFmtId="49" fontId="41" fillId="0" borderId="10" xfId="0" applyNumberFormat="1" applyFont="1" applyFill="1" applyBorder="1" applyAlignment="1">
      <alignment horizontal="center" vertical="center" wrapText="1"/>
    </xf>
    <xf numFmtId="0" fontId="41" fillId="0" borderId="10" xfId="42" applyNumberFormat="1" applyFont="1" applyFill="1" applyBorder="1" applyAlignment="1">
      <alignment horizontal="center" vertical="center" wrapText="1"/>
    </xf>
    <xf numFmtId="0" fontId="43" fillId="0" borderId="10" xfId="0" applyFont="1" applyBorder="1" applyAlignment="1">
      <alignment horizontal="center" vertical="top" wrapText="1"/>
    </xf>
    <xf numFmtId="0" fontId="39" fillId="0" borderId="10" xfId="0" applyFont="1" applyFill="1" applyBorder="1" applyAlignment="1">
      <alignment horizontal="center" vertical="top" wrapText="1"/>
    </xf>
    <xf numFmtId="0" fontId="41" fillId="0" borderId="10" xfId="0" applyFont="1" applyBorder="1" applyAlignment="1">
      <alignment horizontal="center" vertical="center"/>
    </xf>
    <xf numFmtId="183" fontId="4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49" fontId="23" fillId="0" borderId="10" xfId="0" applyNumberFormat="1" applyFont="1" applyBorder="1" applyAlignment="1">
      <alignment horizontal="center" vertical="center" wrapText="1"/>
    </xf>
    <xf numFmtId="49" fontId="23" fillId="0" borderId="10" xfId="44" applyNumberFormat="1" applyFont="1" applyFill="1" applyBorder="1" applyAlignment="1">
      <alignment horizontal="center" vertical="center" wrapText="1"/>
    </xf>
    <xf numFmtId="0" fontId="23" fillId="0" borderId="10" xfId="44" applyNumberFormat="1" applyFont="1" applyFill="1" applyBorder="1" applyAlignment="1">
      <alignment horizontal="center" vertical="center" wrapText="1"/>
    </xf>
    <xf numFmtId="0" fontId="23" fillId="0" borderId="0" xfId="0" applyFont="1" applyAlignment="1">
      <alignment horizontal="center" vertical="center" wrapText="1"/>
    </xf>
    <xf numFmtId="0" fontId="1" fillId="0" borderId="10" xfId="0" applyFont="1" applyFill="1" applyBorder="1" applyAlignment="1">
      <alignment horizontal="centerContinuous"/>
    </xf>
    <xf numFmtId="0" fontId="40" fillId="0" borderId="10" xfId="0" applyFont="1" applyFill="1" applyBorder="1" applyAlignment="1">
      <alignment horizontal="centerContinuous"/>
    </xf>
    <xf numFmtId="0" fontId="1" fillId="0" borderId="10" xfId="0" applyFont="1" applyFill="1" applyBorder="1" applyAlignment="1">
      <alignment horizontal="centerContinuous" vertical="center"/>
    </xf>
    <xf numFmtId="0" fontId="41" fillId="0" borderId="10" xfId="0" applyFont="1" applyBorder="1" applyAlignment="1">
      <alignment horizontal="center" vertical="center" wrapText="1"/>
    </xf>
    <xf numFmtId="49" fontId="41" fillId="0" borderId="10" xfId="0" applyNumberFormat="1" applyFont="1" applyBorder="1" applyAlignment="1">
      <alignment horizontal="center" vertical="center" wrapText="1"/>
    </xf>
    <xf numFmtId="0" fontId="41" fillId="0" borderId="10" xfId="44" applyNumberFormat="1" applyFont="1" applyFill="1" applyBorder="1" applyAlignment="1">
      <alignment horizontal="center" vertical="center" wrapText="1"/>
    </xf>
    <xf numFmtId="0" fontId="23" fillId="0" borderId="0" xfId="0" applyFont="1" applyBorder="1" applyAlignment="1">
      <alignment horizontal="center" vertical="center" wrapText="1"/>
    </xf>
    <xf numFmtId="183" fontId="22" fillId="0" borderId="10" xfId="0" applyNumberFormat="1" applyFont="1" applyFill="1" applyBorder="1" applyAlignment="1">
      <alignment horizontal="centerContinuous" vertical="center" wrapText="1"/>
    </xf>
    <xf numFmtId="3" fontId="23" fillId="0" borderId="10" xfId="0" applyNumberFormat="1" applyFont="1" applyFill="1" applyBorder="1" applyAlignment="1">
      <alignment horizontal="centerContinuous" vertical="center" wrapText="1"/>
    </xf>
    <xf numFmtId="183" fontId="23" fillId="0" borderId="10" xfId="0" applyNumberFormat="1" applyFont="1" applyFill="1" applyBorder="1" applyAlignment="1">
      <alignment horizontal="left" vertical="center" wrapText="1"/>
    </xf>
    <xf numFmtId="183" fontId="23" fillId="0" borderId="10" xfId="0" applyNumberFormat="1" applyFont="1" applyFill="1" applyBorder="1" applyAlignment="1">
      <alignment horizontal="center" vertical="center"/>
    </xf>
    <xf numFmtId="183" fontId="23" fillId="0" borderId="10" xfId="42" applyNumberFormat="1" applyFont="1" applyFill="1" applyBorder="1" applyAlignment="1">
      <alignment horizontal="center" vertical="center"/>
    </xf>
    <xf numFmtId="3" fontId="23" fillId="0" borderId="10" xfId="42" applyNumberFormat="1" applyFont="1" applyFill="1" applyBorder="1" applyAlignment="1">
      <alignment horizontal="center" vertical="center"/>
    </xf>
    <xf numFmtId="0" fontId="31" fillId="0" borderId="10" xfId="0" applyFont="1" applyBorder="1" applyAlignment="1">
      <alignment horizontal="centerContinuous" vertical="center"/>
    </xf>
    <xf numFmtId="183" fontId="31" fillId="0" borderId="10" xfId="0" applyNumberFormat="1" applyFont="1" applyBorder="1" applyAlignment="1">
      <alignment horizontal="centerContinuous" vertical="center"/>
    </xf>
    <xf numFmtId="172" fontId="31" fillId="0" borderId="10" xfId="0" applyNumberFormat="1" applyFont="1" applyBorder="1" applyAlignment="1">
      <alignment horizontal="centerContinuous" vertical="center"/>
    </xf>
    <xf numFmtId="183" fontId="22" fillId="0" borderId="0" xfId="42" applyNumberFormat="1" applyFont="1" applyFill="1" applyBorder="1" applyAlignment="1">
      <alignment horizontal="center" vertical="center"/>
    </xf>
    <xf numFmtId="183" fontId="22" fillId="0" borderId="10" xfId="42" applyNumberFormat="1" applyFont="1" applyFill="1" applyBorder="1" applyAlignment="1">
      <alignment horizontal="centerContinuous" vertical="center"/>
    </xf>
    <xf numFmtId="3" fontId="22" fillId="0" borderId="10" xfId="42" applyNumberFormat="1" applyFont="1" applyFill="1" applyBorder="1" applyAlignment="1">
      <alignment horizontal="centerContinuous" vertical="center"/>
    </xf>
    <xf numFmtId="1" fontId="1" fillId="0" borderId="10" xfId="0" applyNumberFormat="1" applyFont="1" applyBorder="1" applyAlignment="1">
      <alignment horizontal="center" vertical="center"/>
    </xf>
    <xf numFmtId="1" fontId="31" fillId="0" borderId="10" xfId="0" applyNumberFormat="1" applyFont="1" applyBorder="1" applyAlignment="1">
      <alignment horizontal="center" vertical="center"/>
    </xf>
    <xf numFmtId="1" fontId="31" fillId="0" borderId="10" xfId="0" applyNumberFormat="1" applyFont="1" applyBorder="1" applyAlignment="1">
      <alignment horizontal="centerContinuous" vertical="center"/>
    </xf>
    <xf numFmtId="1" fontId="22" fillId="0" borderId="10" xfId="42" applyNumberFormat="1" applyFont="1" applyFill="1" applyBorder="1" applyAlignment="1">
      <alignment horizontal="center" vertical="center"/>
    </xf>
    <xf numFmtId="3" fontId="22" fillId="0" borderId="0" xfId="42" applyNumberFormat="1" applyFont="1" applyFill="1" applyBorder="1" applyAlignment="1">
      <alignment horizontal="center" vertical="center"/>
    </xf>
    <xf numFmtId="0" fontId="1" fillId="0" borderId="0" xfId="0" applyFont="1" applyFill="1" applyBorder="1" applyAlignment="1">
      <alignment/>
    </xf>
    <xf numFmtId="3" fontId="1" fillId="0" borderId="0" xfId="0" applyNumberFormat="1" applyFont="1" applyFill="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25" fillId="0" borderId="11" xfId="0"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23" fillId="0" borderId="10" xfId="0" applyFont="1" applyFill="1" applyBorder="1" applyAlignment="1" quotePrefix="1">
      <alignment horizontal="center" vertical="center" wrapText="1"/>
    </xf>
    <xf numFmtId="49" fontId="41" fillId="0" borderId="10" xfId="0" applyNumberFormat="1" applyFont="1" applyFill="1" applyBorder="1" applyAlignment="1">
      <alignment horizontal="center" vertical="center" wrapText="1"/>
    </xf>
    <xf numFmtId="0" fontId="41" fillId="0" borderId="10" xfId="42" applyNumberFormat="1" applyFont="1" applyFill="1" applyBorder="1" applyAlignment="1">
      <alignment horizontal="center" vertical="center" wrapText="1"/>
    </xf>
    <xf numFmtId="0" fontId="43" fillId="0" borderId="10" xfId="0" applyFont="1" applyBorder="1" applyAlignment="1">
      <alignment horizontal="center" vertical="top" wrapText="1"/>
    </xf>
    <xf numFmtId="0" fontId="26" fillId="0" borderId="10" xfId="0" applyFont="1" applyBorder="1" applyAlignment="1">
      <alignment horizontal="center" vertical="top" wrapText="1"/>
    </xf>
    <xf numFmtId="0" fontId="26" fillId="0" borderId="10" xfId="0" applyFont="1" applyBorder="1" applyAlignment="1">
      <alignment horizontal="center" vertical="top" wrapText="1"/>
    </xf>
    <xf numFmtId="172" fontId="23" fillId="0" borderId="10" xfId="0" applyNumberFormat="1" applyFont="1" applyBorder="1" applyAlignment="1">
      <alignment horizontal="center" vertical="center" wrapText="1"/>
    </xf>
    <xf numFmtId="0" fontId="39" fillId="0"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5" fillId="0" borderId="11" xfId="0" applyFont="1" applyFill="1" applyBorder="1" applyAlignment="1">
      <alignment horizontal="center" vertical="center" wrapText="1"/>
    </xf>
    <xf numFmtId="1" fontId="41" fillId="0" borderId="10" xfId="0" applyNumberFormat="1" applyFont="1" applyBorder="1" applyAlignment="1">
      <alignment horizontal="center" vertical="center"/>
    </xf>
    <xf numFmtId="172" fontId="23" fillId="0" borderId="10" xfId="0" applyNumberFormat="1" applyFont="1" applyBorder="1" applyAlignment="1">
      <alignment horizontal="center" vertical="center" wrapText="1"/>
    </xf>
    <xf numFmtId="0" fontId="29" fillId="0" borderId="10" xfId="0" applyFont="1" applyBorder="1" applyAlignment="1">
      <alignment horizontal="center" vertical="top"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44" fillId="0" borderId="10" xfId="0" applyFont="1" applyBorder="1" applyAlignment="1">
      <alignment horizontal="center" vertical="center" wrapText="1"/>
    </xf>
    <xf numFmtId="183" fontId="41" fillId="0" borderId="10" xfId="0" applyNumberFormat="1" applyFont="1" applyBorder="1" applyAlignment="1">
      <alignment horizontal="center" vertical="center"/>
    </xf>
    <xf numFmtId="2" fontId="41" fillId="0" borderId="10" xfId="0" applyNumberFormat="1" applyFont="1" applyBorder="1" applyAlignment="1">
      <alignment horizontal="center" vertical="center"/>
    </xf>
    <xf numFmtId="0" fontId="2" fillId="0" borderId="0" xfId="0" applyFont="1" applyAlignment="1">
      <alignment horizontal="center" vertical="center" wrapText="1"/>
    </xf>
    <xf numFmtId="0" fontId="27" fillId="0" borderId="11" xfId="0" applyFont="1" applyBorder="1" applyAlignment="1">
      <alignment horizontal="center" vertical="center" wrapText="1"/>
    </xf>
    <xf numFmtId="0" fontId="39" fillId="0" borderId="10" xfId="0" applyFont="1" applyBorder="1" applyAlignment="1">
      <alignment horizontal="center" vertical="top" wrapText="1"/>
    </xf>
    <xf numFmtId="0" fontId="22" fillId="0" borderId="10" xfId="0" applyFont="1" applyBorder="1" applyAlignment="1">
      <alignment horizontal="center" vertical="top" wrapText="1"/>
    </xf>
    <xf numFmtId="2" fontId="26" fillId="0" borderId="10" xfId="0" applyNumberFormat="1" applyFont="1" applyBorder="1" applyAlignment="1">
      <alignment horizontal="center" vertical="top" wrapText="1"/>
    </xf>
    <xf numFmtId="1" fontId="1" fillId="0" borderId="10" xfId="0" applyNumberFormat="1" applyFont="1" applyBorder="1" applyAlignment="1">
      <alignment horizontal="center" vertical="center"/>
    </xf>
    <xf numFmtId="172" fontId="23" fillId="0" borderId="10" xfId="0" applyNumberFormat="1" applyFont="1" applyBorder="1" applyAlignment="1">
      <alignment horizontal="center" vertical="center"/>
    </xf>
    <xf numFmtId="0" fontId="31" fillId="0" borderId="10" xfId="0" applyFont="1" applyBorder="1" applyAlignment="1">
      <alignment horizontal="center" vertical="center"/>
    </xf>
    <xf numFmtId="2" fontId="1" fillId="0" borderId="10" xfId="0" applyNumberFormat="1" applyFont="1" applyBorder="1" applyAlignment="1">
      <alignment horizontal="center" vertical="center"/>
    </xf>
    <xf numFmtId="183" fontId="22" fillId="0" borderId="10"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5"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2 2" xfId="59"/>
    <cellStyle name="Normal 3" xfId="60"/>
    <cellStyle name="Note" xfId="61"/>
    <cellStyle name="Output" xfId="62"/>
    <cellStyle name="Percent" xfId="63"/>
    <cellStyle name="Title" xfId="64"/>
    <cellStyle name="Total" xfId="65"/>
    <cellStyle name="Warning Text" xfId="6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5"/>
  <sheetViews>
    <sheetView view="pageBreakPreview" zoomScale="85" zoomScaleNormal="70" zoomScaleSheetLayoutView="85" zoomScalePageLayoutView="0" workbookViewId="0" topLeftCell="A1">
      <pane ySplit="4" topLeftCell="A24" activePane="bottomLeft" state="frozen"/>
      <selection pane="topLeft" activeCell="F164" sqref="F164"/>
      <selection pane="bottomLeft" activeCell="K13" sqref="K13:K14"/>
    </sheetView>
  </sheetViews>
  <sheetFormatPr defaultColWidth="8.796875" defaultRowHeight="39.75" customHeight="1"/>
  <cols>
    <col min="1" max="1" width="4.8984375" style="12" customWidth="1"/>
    <col min="2" max="2" width="27.3984375" style="13" customWidth="1"/>
    <col min="3" max="3" width="12.296875" style="14" customWidth="1"/>
    <col min="4" max="4" width="6.19921875" style="12" customWidth="1"/>
    <col min="5" max="5" width="6.19921875" style="14" customWidth="1"/>
    <col min="6" max="6" width="7.59765625" style="14" customWidth="1"/>
    <col min="7" max="7" width="6.19921875" style="14" customWidth="1"/>
    <col min="8" max="8" width="6.19921875" style="12" customWidth="1"/>
    <col min="9" max="9" width="6.19921875" style="14" customWidth="1"/>
    <col min="10" max="10" width="8" style="14" customWidth="1"/>
    <col min="11" max="11" width="6.59765625" style="14" customWidth="1"/>
    <col min="12" max="12" width="8.3984375" style="15" customWidth="1"/>
    <col min="13" max="13" width="9.796875" style="15" customWidth="1"/>
    <col min="14" max="14" width="11.59765625" style="15" customWidth="1"/>
    <col min="15" max="15" width="12.59765625" style="15" customWidth="1"/>
    <col min="16" max="16" width="14.296875" style="15" customWidth="1"/>
    <col min="17" max="17" width="8.8984375" style="7" customWidth="1"/>
    <col min="18" max="18" width="17.3984375" style="7" customWidth="1"/>
    <col min="19" max="16384" width="8.8984375" style="7" customWidth="1"/>
  </cols>
  <sheetData>
    <row r="1" spans="1:16" ht="39.75" customHeight="1">
      <c r="A1" s="88" t="s">
        <v>54</v>
      </c>
      <c r="B1" s="88"/>
      <c r="C1" s="88"/>
      <c r="D1" s="88"/>
      <c r="E1" s="88"/>
      <c r="F1" s="88"/>
      <c r="G1" s="88"/>
      <c r="H1" s="88"/>
      <c r="I1" s="88"/>
      <c r="J1" s="88"/>
      <c r="K1" s="88"/>
      <c r="L1" s="88"/>
      <c r="M1" s="88"/>
      <c r="N1" s="88"/>
      <c r="O1" s="88"/>
      <c r="P1" s="88"/>
    </row>
    <row r="2" spans="1:16" ht="32.25" customHeight="1">
      <c r="A2" s="85" t="s">
        <v>70</v>
      </c>
      <c r="B2" s="85"/>
      <c r="C2" s="85"/>
      <c r="D2" s="85"/>
      <c r="E2" s="85"/>
      <c r="F2" s="85"/>
      <c r="G2" s="85"/>
      <c r="H2" s="85"/>
      <c r="I2" s="85"/>
      <c r="J2" s="85"/>
      <c r="K2" s="85"/>
      <c r="L2" s="85"/>
      <c r="M2" s="85"/>
      <c r="N2" s="85"/>
      <c r="O2" s="85"/>
      <c r="P2" s="85"/>
    </row>
    <row r="3" spans="1:16" s="8" customFormat="1" ht="39.75" customHeight="1">
      <c r="A3" s="89" t="s">
        <v>0</v>
      </c>
      <c r="B3" s="86" t="s">
        <v>1</v>
      </c>
      <c r="C3" s="86" t="s">
        <v>13</v>
      </c>
      <c r="D3" s="86" t="s">
        <v>9</v>
      </c>
      <c r="E3" s="86"/>
      <c r="F3" s="86"/>
      <c r="G3" s="86" t="s">
        <v>6</v>
      </c>
      <c r="H3" s="86"/>
      <c r="I3" s="86"/>
      <c r="J3" s="86"/>
      <c r="K3" s="86" t="s">
        <v>23</v>
      </c>
      <c r="L3" s="86" t="s">
        <v>19</v>
      </c>
      <c r="M3" s="86"/>
      <c r="N3" s="86"/>
      <c r="O3" s="86" t="s">
        <v>10</v>
      </c>
      <c r="P3" s="86" t="s">
        <v>5</v>
      </c>
    </row>
    <row r="4" spans="1:16" s="8" customFormat="1" ht="54.75" customHeight="1">
      <c r="A4" s="89"/>
      <c r="B4" s="86"/>
      <c r="C4" s="86"/>
      <c r="D4" s="42" t="s">
        <v>7</v>
      </c>
      <c r="E4" s="16" t="s">
        <v>3</v>
      </c>
      <c r="F4" s="16" t="s">
        <v>4</v>
      </c>
      <c r="G4" s="16" t="s">
        <v>2</v>
      </c>
      <c r="H4" s="42" t="s">
        <v>3</v>
      </c>
      <c r="I4" s="16" t="s">
        <v>4</v>
      </c>
      <c r="J4" s="16" t="s">
        <v>8</v>
      </c>
      <c r="K4" s="86"/>
      <c r="L4" s="16" t="s">
        <v>11</v>
      </c>
      <c r="M4" s="16" t="s">
        <v>17</v>
      </c>
      <c r="N4" s="16" t="s">
        <v>20</v>
      </c>
      <c r="O4" s="86"/>
      <c r="P4" s="86"/>
    </row>
    <row r="5" spans="1:16" s="10" customFormat="1" ht="30.75" customHeight="1">
      <c r="A5" s="9" t="s">
        <v>65</v>
      </c>
      <c r="B5" s="9"/>
      <c r="C5" s="9"/>
      <c r="D5" s="9"/>
      <c r="E5" s="9"/>
      <c r="F5" s="9"/>
      <c r="G5" s="9"/>
      <c r="H5" s="9"/>
      <c r="I5" s="9"/>
      <c r="J5" s="9"/>
      <c r="K5" s="9"/>
      <c r="L5" s="9"/>
      <c r="M5" s="9"/>
      <c r="N5" s="9"/>
      <c r="O5" s="9"/>
      <c r="P5" s="9"/>
    </row>
    <row r="6" spans="1:16" s="2" customFormat="1" ht="36.75" customHeight="1">
      <c r="A6" s="83">
        <f>COUNTA($A$5:A5)</f>
        <v>1</v>
      </c>
      <c r="B6" s="84" t="s">
        <v>68</v>
      </c>
      <c r="C6" s="40" t="s">
        <v>22</v>
      </c>
      <c r="D6" s="44" t="s">
        <v>16</v>
      </c>
      <c r="E6" s="40">
        <v>68</v>
      </c>
      <c r="F6" s="40">
        <v>203.8</v>
      </c>
      <c r="G6" s="28" t="s">
        <v>14</v>
      </c>
      <c r="H6" s="45">
        <v>553</v>
      </c>
      <c r="I6" s="45">
        <v>220</v>
      </c>
      <c r="J6" s="45">
        <v>220</v>
      </c>
      <c r="K6" s="1" t="s">
        <v>12</v>
      </c>
      <c r="L6" s="1">
        <f>F6</f>
        <v>203.8</v>
      </c>
      <c r="M6" s="1"/>
      <c r="N6" s="1">
        <f>SUM(L6:M6)</f>
        <v>203.8</v>
      </c>
      <c r="O6" s="1"/>
      <c r="P6" s="87"/>
    </row>
    <row r="7" spans="1:16" s="2" customFormat="1" ht="36.75" customHeight="1">
      <c r="A7" s="83"/>
      <c r="B7" s="84"/>
      <c r="C7" s="40" t="s">
        <v>22</v>
      </c>
      <c r="D7" s="44" t="s">
        <v>15</v>
      </c>
      <c r="E7" s="40">
        <v>200</v>
      </c>
      <c r="F7" s="40">
        <v>180.5</v>
      </c>
      <c r="G7" s="28" t="s">
        <v>14</v>
      </c>
      <c r="H7" s="45">
        <v>682</v>
      </c>
      <c r="I7" s="45">
        <v>170</v>
      </c>
      <c r="J7" s="45">
        <v>170</v>
      </c>
      <c r="K7" s="3" t="s">
        <v>12</v>
      </c>
      <c r="L7" s="1">
        <f>F7</f>
        <v>180.5</v>
      </c>
      <c r="M7" s="3"/>
      <c r="N7" s="1">
        <f>SUM(L7:M7)</f>
        <v>180.5</v>
      </c>
      <c r="O7" s="1"/>
      <c r="P7" s="87"/>
    </row>
    <row r="8" spans="1:16" s="2" customFormat="1" ht="36.75" customHeight="1">
      <c r="A8" s="83"/>
      <c r="B8" s="84"/>
      <c r="C8" s="40" t="s">
        <v>22</v>
      </c>
      <c r="D8" s="40">
        <v>25</v>
      </c>
      <c r="E8" s="40">
        <v>428</v>
      </c>
      <c r="F8" s="40">
        <v>228.8</v>
      </c>
      <c r="G8" s="28" t="s">
        <v>14</v>
      </c>
      <c r="H8" s="45" t="s">
        <v>18</v>
      </c>
      <c r="I8" s="45">
        <v>950</v>
      </c>
      <c r="J8" s="45">
        <v>240</v>
      </c>
      <c r="K8" s="1" t="s">
        <v>12</v>
      </c>
      <c r="L8" s="45">
        <f>8.9+0.2</f>
        <v>9.1</v>
      </c>
      <c r="M8" s="1"/>
      <c r="N8" s="1">
        <f>8.9+0.2</f>
        <v>9.1</v>
      </c>
      <c r="O8" s="1"/>
      <c r="P8" s="87"/>
    </row>
    <row r="9" spans="1:16" s="2" customFormat="1" ht="38.25" customHeight="1">
      <c r="A9" s="83"/>
      <c r="B9" s="84"/>
      <c r="C9" s="40" t="s">
        <v>22</v>
      </c>
      <c r="D9" s="44" t="s">
        <v>16</v>
      </c>
      <c r="E9" s="40">
        <v>128</v>
      </c>
      <c r="F9" s="40">
        <v>366.2</v>
      </c>
      <c r="G9" s="28" t="s">
        <v>14</v>
      </c>
      <c r="H9" s="45">
        <v>670</v>
      </c>
      <c r="I9" s="45">
        <v>370</v>
      </c>
      <c r="J9" s="45">
        <v>370</v>
      </c>
      <c r="K9" s="1" t="s">
        <v>12</v>
      </c>
      <c r="L9" s="45">
        <f>F9</f>
        <v>366.2</v>
      </c>
      <c r="M9" s="1"/>
      <c r="N9" s="1">
        <f>SUM(L9:M9)</f>
        <v>366.2</v>
      </c>
      <c r="O9" s="1"/>
      <c r="P9" s="87"/>
    </row>
    <row r="10" spans="1:16" s="2" customFormat="1" ht="24.75" customHeight="1">
      <c r="A10" s="90">
        <f>COUNTA($A$5:A9)</f>
        <v>2</v>
      </c>
      <c r="B10" s="92" t="s">
        <v>67</v>
      </c>
      <c r="C10" s="90" t="s">
        <v>22</v>
      </c>
      <c r="D10" s="90">
        <v>32</v>
      </c>
      <c r="E10" s="90">
        <v>114</v>
      </c>
      <c r="F10" s="90">
        <v>207.2</v>
      </c>
      <c r="G10" s="91">
        <v>17</v>
      </c>
      <c r="H10" s="90">
        <v>555</v>
      </c>
      <c r="I10" s="91">
        <v>160</v>
      </c>
      <c r="J10" s="90">
        <v>160</v>
      </c>
      <c r="K10" s="93" t="s">
        <v>12</v>
      </c>
      <c r="L10" s="90">
        <v>207.2</v>
      </c>
      <c r="M10" s="93"/>
      <c r="N10" s="93">
        <v>207.2</v>
      </c>
      <c r="O10" s="1"/>
      <c r="P10" s="90"/>
    </row>
    <row r="11" spans="1:16" s="2" customFormat="1" ht="18.75" customHeight="1">
      <c r="A11" s="90"/>
      <c r="B11" s="92"/>
      <c r="C11" s="90"/>
      <c r="D11" s="90"/>
      <c r="E11" s="90"/>
      <c r="F11" s="90"/>
      <c r="G11" s="91"/>
      <c r="H11" s="90"/>
      <c r="I11" s="91"/>
      <c r="J11" s="90"/>
      <c r="K11" s="93"/>
      <c r="L11" s="90"/>
      <c r="M11" s="93"/>
      <c r="N11" s="93"/>
      <c r="O11" s="1"/>
      <c r="P11" s="90"/>
    </row>
    <row r="12" spans="1:16" s="2" customFormat="1" ht="24.75" customHeight="1">
      <c r="A12" s="90"/>
      <c r="B12" s="92"/>
      <c r="C12" s="90"/>
      <c r="D12" s="39">
        <v>32</v>
      </c>
      <c r="E12" s="39">
        <v>35</v>
      </c>
      <c r="F12" s="39">
        <v>185</v>
      </c>
      <c r="G12" s="90">
        <v>17</v>
      </c>
      <c r="H12" s="90">
        <v>455</v>
      </c>
      <c r="I12" s="90">
        <v>391</v>
      </c>
      <c r="J12" s="90">
        <v>270</v>
      </c>
      <c r="K12" s="30" t="s">
        <v>12</v>
      </c>
      <c r="L12" s="39">
        <v>185</v>
      </c>
      <c r="M12" s="30"/>
      <c r="N12" s="30">
        <v>185</v>
      </c>
      <c r="O12" s="1"/>
      <c r="P12" s="90"/>
    </row>
    <row r="13" spans="1:16" s="2" customFormat="1" ht="24.75" customHeight="1">
      <c r="A13" s="90"/>
      <c r="B13" s="92"/>
      <c r="C13" s="90"/>
      <c r="D13" s="90">
        <v>32</v>
      </c>
      <c r="E13" s="90">
        <v>353</v>
      </c>
      <c r="F13" s="90">
        <v>388.5</v>
      </c>
      <c r="G13" s="90"/>
      <c r="H13" s="90"/>
      <c r="I13" s="90"/>
      <c r="J13" s="90"/>
      <c r="K13" s="93" t="s">
        <v>12</v>
      </c>
      <c r="L13" s="90">
        <v>388.5</v>
      </c>
      <c r="M13" s="93"/>
      <c r="N13" s="93">
        <v>388.5</v>
      </c>
      <c r="O13" s="1"/>
      <c r="P13" s="90"/>
    </row>
    <row r="14" spans="1:16" s="2" customFormat="1" ht="24.75" customHeight="1">
      <c r="A14" s="90"/>
      <c r="B14" s="92"/>
      <c r="C14" s="90"/>
      <c r="D14" s="90"/>
      <c r="E14" s="90"/>
      <c r="F14" s="90"/>
      <c r="G14" s="39">
        <v>17</v>
      </c>
      <c r="H14" s="39">
        <v>536</v>
      </c>
      <c r="I14" s="39">
        <v>270</v>
      </c>
      <c r="J14" s="39">
        <v>270</v>
      </c>
      <c r="K14" s="93"/>
      <c r="L14" s="90"/>
      <c r="M14" s="93"/>
      <c r="N14" s="93"/>
      <c r="O14" s="1"/>
      <c r="P14" s="90"/>
    </row>
    <row r="15" spans="1:16" s="2" customFormat="1" ht="48.75" customHeight="1">
      <c r="A15" s="39">
        <f>COUNTA($A$5:A14)</f>
        <v>3</v>
      </c>
      <c r="B15" s="43" t="s">
        <v>49</v>
      </c>
      <c r="C15" s="39" t="s">
        <v>22</v>
      </c>
      <c r="D15" s="39">
        <v>32</v>
      </c>
      <c r="E15" s="39">
        <v>352</v>
      </c>
      <c r="F15" s="39">
        <v>235.3</v>
      </c>
      <c r="G15" s="39">
        <v>17</v>
      </c>
      <c r="H15" s="39">
        <v>534</v>
      </c>
      <c r="I15" s="39">
        <v>215</v>
      </c>
      <c r="J15" s="39">
        <v>215</v>
      </c>
      <c r="K15" s="30" t="s">
        <v>12</v>
      </c>
      <c r="L15" s="39">
        <f>F15</f>
        <v>235.3</v>
      </c>
      <c r="M15" s="30"/>
      <c r="N15" s="1">
        <f>SUM(L15:M15)</f>
        <v>235.3</v>
      </c>
      <c r="O15" s="1"/>
      <c r="P15" s="30"/>
    </row>
    <row r="16" spans="1:16" s="2" customFormat="1" ht="30.75" customHeight="1">
      <c r="A16" s="83">
        <f>COUNTA($A$5:A15)</f>
        <v>4</v>
      </c>
      <c r="B16" s="84" t="s">
        <v>21</v>
      </c>
      <c r="C16" s="83" t="s">
        <v>22</v>
      </c>
      <c r="D16" s="95" t="s">
        <v>16</v>
      </c>
      <c r="E16" s="83">
        <v>141</v>
      </c>
      <c r="F16" s="83">
        <v>260</v>
      </c>
      <c r="G16" s="28" t="s">
        <v>14</v>
      </c>
      <c r="H16" s="45">
        <v>668</v>
      </c>
      <c r="I16" s="45">
        <v>360</v>
      </c>
      <c r="J16" s="96">
        <v>1240</v>
      </c>
      <c r="K16" s="87" t="s">
        <v>12</v>
      </c>
      <c r="L16" s="96">
        <v>260</v>
      </c>
      <c r="M16" s="87"/>
      <c r="N16" s="87">
        <f>SUM(L16:M17)</f>
        <v>260</v>
      </c>
      <c r="O16" s="87">
        <v>404.8</v>
      </c>
      <c r="P16" s="94"/>
    </row>
    <row r="17" spans="1:16" s="2" customFormat="1" ht="30.75" customHeight="1">
      <c r="A17" s="83"/>
      <c r="B17" s="84"/>
      <c r="C17" s="83"/>
      <c r="D17" s="95"/>
      <c r="E17" s="83"/>
      <c r="F17" s="83"/>
      <c r="G17" s="28" t="s">
        <v>14</v>
      </c>
      <c r="H17" s="45">
        <v>669</v>
      </c>
      <c r="I17" s="45">
        <v>283</v>
      </c>
      <c r="J17" s="96"/>
      <c r="K17" s="87"/>
      <c r="L17" s="96"/>
      <c r="M17" s="87"/>
      <c r="N17" s="87"/>
      <c r="O17" s="87"/>
      <c r="P17" s="94"/>
    </row>
    <row r="18" spans="1:16" s="2" customFormat="1" ht="30.75" customHeight="1">
      <c r="A18" s="83"/>
      <c r="B18" s="84"/>
      <c r="C18" s="83"/>
      <c r="D18" s="44" t="s">
        <v>16</v>
      </c>
      <c r="E18" s="40">
        <v>144</v>
      </c>
      <c r="F18" s="40">
        <v>401</v>
      </c>
      <c r="G18" s="28" t="s">
        <v>14</v>
      </c>
      <c r="H18" s="45">
        <v>684</v>
      </c>
      <c r="I18" s="45">
        <v>397</v>
      </c>
      <c r="J18" s="96"/>
      <c r="K18" s="1" t="s">
        <v>12</v>
      </c>
      <c r="L18" s="45">
        <f>F18</f>
        <v>401</v>
      </c>
      <c r="M18" s="1"/>
      <c r="N18" s="1">
        <f>SUM(L18:M18)</f>
        <v>401</v>
      </c>
      <c r="O18" s="1"/>
      <c r="P18" s="94"/>
    </row>
    <row r="19" spans="1:16" s="2" customFormat="1" ht="30.75" customHeight="1">
      <c r="A19" s="83"/>
      <c r="B19" s="84"/>
      <c r="C19" s="83"/>
      <c r="D19" s="44" t="s">
        <v>15</v>
      </c>
      <c r="E19" s="40">
        <v>115</v>
      </c>
      <c r="F19" s="40">
        <v>191.5</v>
      </c>
      <c r="G19" s="28" t="s">
        <v>14</v>
      </c>
      <c r="H19" s="45">
        <v>548</v>
      </c>
      <c r="I19" s="45">
        <v>200</v>
      </c>
      <c r="J19" s="96"/>
      <c r="K19" s="1" t="s">
        <v>12</v>
      </c>
      <c r="L19" s="45">
        <f>F19</f>
        <v>191.5</v>
      </c>
      <c r="M19" s="1"/>
      <c r="N19" s="1">
        <f>SUM(L19:M19)</f>
        <v>191.5</v>
      </c>
      <c r="O19" s="1"/>
      <c r="P19" s="94"/>
    </row>
    <row r="20" spans="1:16" s="11" customFormat="1" ht="39.75" customHeight="1">
      <c r="A20" s="5" t="s">
        <v>63</v>
      </c>
      <c r="B20" s="5"/>
      <c r="C20" s="4"/>
      <c r="D20" s="4"/>
      <c r="E20" s="4"/>
      <c r="F20" s="4"/>
      <c r="G20" s="6"/>
      <c r="H20" s="6"/>
      <c r="I20" s="6"/>
      <c r="J20" s="6"/>
      <c r="K20" s="6"/>
      <c r="L20" s="6">
        <f>SUM(L6:L19)</f>
        <v>2628.1</v>
      </c>
      <c r="M20" s="6">
        <f>SUM(M6:M19)</f>
        <v>0</v>
      </c>
      <c r="N20" s="6">
        <f>SUM(N6:N19)</f>
        <v>2628.1</v>
      </c>
      <c r="O20" s="6">
        <f>SUM(O6:O19)</f>
        <v>404.8</v>
      </c>
      <c r="P20" s="4"/>
    </row>
    <row r="21" spans="1:16" ht="39.75" customHeight="1">
      <c r="A21" s="9" t="s">
        <v>64</v>
      </c>
      <c r="B21" s="57"/>
      <c r="C21" s="57"/>
      <c r="D21" s="58"/>
      <c r="E21" s="57"/>
      <c r="F21" s="57"/>
      <c r="G21" s="57"/>
      <c r="H21" s="58"/>
      <c r="I21" s="57"/>
      <c r="J21" s="57"/>
      <c r="K21" s="57"/>
      <c r="L21" s="59"/>
      <c r="M21" s="59"/>
      <c r="N21" s="59"/>
      <c r="O21" s="59"/>
      <c r="P21" s="59"/>
    </row>
    <row r="22" spans="1:16" s="56" customFormat="1" ht="145.5" customHeight="1">
      <c r="A22" s="51">
        <f>COUNTA($A21:A$28)</f>
        <v>1</v>
      </c>
      <c r="B22" s="52" t="s">
        <v>69</v>
      </c>
      <c r="C22" s="51" t="s">
        <v>55</v>
      </c>
      <c r="D22" s="53" t="s">
        <v>15</v>
      </c>
      <c r="E22" s="51">
        <v>306</v>
      </c>
      <c r="F22" s="51">
        <v>202.6</v>
      </c>
      <c r="G22" s="54" t="s">
        <v>56</v>
      </c>
      <c r="H22" s="55">
        <v>728</v>
      </c>
      <c r="I22" s="55">
        <v>188</v>
      </c>
      <c r="J22" s="55">
        <v>188</v>
      </c>
      <c r="K22" s="55" t="s">
        <v>57</v>
      </c>
      <c r="L22" s="55">
        <f>F22</f>
        <v>202.6</v>
      </c>
      <c r="M22" s="51"/>
      <c r="N22" s="51">
        <f>SUM(L22:M22)</f>
        <v>202.6</v>
      </c>
      <c r="O22" s="51"/>
      <c r="P22" s="51" t="s">
        <v>59</v>
      </c>
    </row>
    <row r="23" spans="1:16" s="56" customFormat="1" ht="37.5" customHeight="1">
      <c r="A23" s="51">
        <f>COUNTA($A22:A$28)</f>
        <v>2</v>
      </c>
      <c r="B23" s="52" t="s">
        <v>58</v>
      </c>
      <c r="C23" s="51" t="s">
        <v>55</v>
      </c>
      <c r="D23" s="53" t="s">
        <v>16</v>
      </c>
      <c r="E23" s="51">
        <v>131</v>
      </c>
      <c r="F23" s="51">
        <v>187.8</v>
      </c>
      <c r="G23" s="54" t="s">
        <v>56</v>
      </c>
      <c r="H23" s="55">
        <v>672</v>
      </c>
      <c r="I23" s="55">
        <v>185</v>
      </c>
      <c r="J23" s="55">
        <v>114</v>
      </c>
      <c r="K23" s="55" t="s">
        <v>57</v>
      </c>
      <c r="L23" s="55">
        <f>F23</f>
        <v>187.8</v>
      </c>
      <c r="M23" s="51"/>
      <c r="N23" s="51">
        <f>SUM(L23:M23)</f>
        <v>187.8</v>
      </c>
      <c r="O23" s="51"/>
      <c r="P23" s="51" t="s">
        <v>59</v>
      </c>
    </row>
    <row r="24" spans="1:16" s="11" customFormat="1" ht="39.75" customHeight="1">
      <c r="A24" s="5" t="s">
        <v>62</v>
      </c>
      <c r="B24" s="5"/>
      <c r="C24" s="4"/>
      <c r="D24" s="4"/>
      <c r="E24" s="4"/>
      <c r="F24" s="4"/>
      <c r="G24" s="6"/>
      <c r="H24" s="6"/>
      <c r="I24" s="6"/>
      <c r="J24" s="6"/>
      <c r="K24" s="6"/>
      <c r="L24" s="6">
        <f>SUM(L22:L23)</f>
        <v>390.4</v>
      </c>
      <c r="M24" s="6">
        <f>SUM(M22:M23)</f>
        <v>0</v>
      </c>
      <c r="N24" s="6">
        <f>SUM(N22:N23)</f>
        <v>390.4</v>
      </c>
      <c r="O24" s="6">
        <f>SUM(O22:O23)</f>
        <v>0</v>
      </c>
      <c r="P24" s="6"/>
    </row>
    <row r="25" spans="1:16" s="11" customFormat="1" ht="39.75" customHeight="1">
      <c r="A25" s="5" t="s">
        <v>61</v>
      </c>
      <c r="B25" s="5"/>
      <c r="C25" s="4"/>
      <c r="D25" s="4"/>
      <c r="E25" s="4"/>
      <c r="F25" s="4"/>
      <c r="G25" s="6"/>
      <c r="H25" s="6"/>
      <c r="I25" s="6"/>
      <c r="J25" s="6"/>
      <c r="K25" s="6"/>
      <c r="L25" s="6">
        <f>L20+L24</f>
        <v>3018.5</v>
      </c>
      <c r="M25" s="6">
        <f>M20+M24</f>
        <v>0</v>
      </c>
      <c r="N25" s="6">
        <f>N20+N24</f>
        <v>3018.5</v>
      </c>
      <c r="O25" s="6">
        <f>O20+O24</f>
        <v>404.8</v>
      </c>
      <c r="P25" s="6"/>
    </row>
  </sheetData>
  <sheetProtection/>
  <autoFilter ref="A4:P20"/>
  <mergeCells count="53">
    <mergeCell ref="D16:D17"/>
    <mergeCell ref="E16:E17"/>
    <mergeCell ref="F16:F17"/>
    <mergeCell ref="J16:J19"/>
    <mergeCell ref="K16:K17"/>
    <mergeCell ref="L16:L17"/>
    <mergeCell ref="G12:G13"/>
    <mergeCell ref="H12:H13"/>
    <mergeCell ref="I12:I13"/>
    <mergeCell ref="J12:J13"/>
    <mergeCell ref="K13:K14"/>
    <mergeCell ref="L13:L14"/>
    <mergeCell ref="P16:P19"/>
    <mergeCell ref="N13:N14"/>
    <mergeCell ref="N10:N11"/>
    <mergeCell ref="P10:P14"/>
    <mergeCell ref="M16:M17"/>
    <mergeCell ref="N16:N17"/>
    <mergeCell ref="O16:O17"/>
    <mergeCell ref="M13:M14"/>
    <mergeCell ref="H10:H11"/>
    <mergeCell ref="I10:I11"/>
    <mergeCell ref="J10:J11"/>
    <mergeCell ref="K10:K11"/>
    <mergeCell ref="L10:L11"/>
    <mergeCell ref="M10:M11"/>
    <mergeCell ref="A10:A14"/>
    <mergeCell ref="C10:C14"/>
    <mergeCell ref="D10:D11"/>
    <mergeCell ref="E10:E11"/>
    <mergeCell ref="F10:F11"/>
    <mergeCell ref="G10:G11"/>
    <mergeCell ref="D13:D14"/>
    <mergeCell ref="E13:E14"/>
    <mergeCell ref="F13:F14"/>
    <mergeCell ref="B10:B14"/>
    <mergeCell ref="G3:J3"/>
    <mergeCell ref="K3:K4"/>
    <mergeCell ref="A1:P1"/>
    <mergeCell ref="A3:A4"/>
    <mergeCell ref="B3:B4"/>
    <mergeCell ref="C3:C4"/>
    <mergeCell ref="D3:F3"/>
    <mergeCell ref="A6:A9"/>
    <mergeCell ref="B6:B9"/>
    <mergeCell ref="A16:A19"/>
    <mergeCell ref="B16:B19"/>
    <mergeCell ref="C16:C19"/>
    <mergeCell ref="A2:P2"/>
    <mergeCell ref="L3:N3"/>
    <mergeCell ref="P6:P9"/>
    <mergeCell ref="P3:P4"/>
    <mergeCell ref="O3:O4"/>
  </mergeCells>
  <conditionalFormatting sqref="B20">
    <cfRule type="duplicateValues" priority="4" dxfId="8" stopIfTrue="1">
      <formula>AND(COUNTIF($B$20:$B$20,B20)&gt;1,NOT(ISBLANK(B20)))</formula>
    </cfRule>
  </conditionalFormatting>
  <conditionalFormatting sqref="B22:B23">
    <cfRule type="duplicateValues" priority="2" dxfId="8" stopIfTrue="1">
      <formula>AND(COUNTIF($B$22:$B$23,B22)&gt;1,NOT(ISBLANK(B22)))</formula>
    </cfRule>
  </conditionalFormatting>
  <conditionalFormatting sqref="B24:B25">
    <cfRule type="duplicateValues" priority="1" dxfId="8" stopIfTrue="1">
      <formula>AND(COUNTIF($B$24:$B$25,B24)&gt;1,NOT(ISBLANK(B24)))</formula>
    </cfRule>
  </conditionalFormatting>
  <printOptions horizontalCentered="1"/>
  <pageMargins left="0.07874015748031496" right="0.07874015748031496" top="0.7874015748031497" bottom="0.1968503937007874" header="0.2362204724409449" footer="0.1574803149606299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90" zoomScaleNormal="90" zoomScaleSheetLayoutView="85" zoomScalePageLayoutView="0" workbookViewId="0" topLeftCell="A1">
      <pane ySplit="4" topLeftCell="A23" activePane="bottomLeft" state="frozen"/>
      <selection pane="topLeft" activeCell="F164" sqref="F164"/>
      <selection pane="bottomLeft" activeCell="M27" sqref="M27"/>
    </sheetView>
  </sheetViews>
  <sheetFormatPr defaultColWidth="8.796875" defaultRowHeight="39.75" customHeight="1"/>
  <cols>
    <col min="1" max="1" width="4.8984375" style="12" customWidth="1"/>
    <col min="2" max="2" width="27.09765625" style="13" customWidth="1"/>
    <col min="3" max="3" width="6.19921875" style="12" customWidth="1"/>
    <col min="4" max="4" width="6.19921875" style="14" customWidth="1"/>
    <col min="5" max="5" width="7.59765625" style="14" customWidth="1"/>
    <col min="6" max="6" width="6.59765625" style="14" customWidth="1"/>
    <col min="7" max="7" width="6.69921875" style="15" customWidth="1"/>
    <col min="8" max="9" width="7.8984375" style="15" customWidth="1"/>
    <col min="10" max="10" width="10.296875" style="15" customWidth="1"/>
    <col min="11" max="11" width="9.8984375" style="15" customWidth="1"/>
    <col min="12" max="12" width="10.3984375" style="15" customWidth="1"/>
    <col min="13" max="14" width="11.59765625" style="15" customWidth="1"/>
    <col min="15" max="15" width="11.3984375" style="15" customWidth="1"/>
    <col min="16" max="16" width="10.59765625" style="15" customWidth="1"/>
    <col min="17" max="17" width="12" style="15" customWidth="1"/>
    <col min="18" max="16384" width="8.8984375" style="7" customWidth="1"/>
  </cols>
  <sheetData>
    <row r="1" spans="1:17" ht="48" customHeight="1">
      <c r="A1" s="88" t="s">
        <v>66</v>
      </c>
      <c r="B1" s="88"/>
      <c r="C1" s="88"/>
      <c r="D1" s="88"/>
      <c r="E1" s="88"/>
      <c r="F1" s="88"/>
      <c r="G1" s="88"/>
      <c r="H1" s="88"/>
      <c r="I1" s="88"/>
      <c r="J1" s="88"/>
      <c r="K1" s="88"/>
      <c r="L1" s="88"/>
      <c r="M1" s="88"/>
      <c r="N1" s="88"/>
      <c r="O1" s="88"/>
      <c r="P1" s="88"/>
      <c r="Q1" s="88"/>
    </row>
    <row r="2" spans="1:17" ht="32.25" customHeight="1">
      <c r="A2" s="103" t="str">
        <f>TKDT!A2</f>
        <v>(Kèm theo Quyết định:……../QĐ-UBND ngày ….../4/2024 của Ủy ban nhân dân huyện Tân Yên)</v>
      </c>
      <c r="B2" s="103"/>
      <c r="C2" s="103"/>
      <c r="D2" s="103"/>
      <c r="E2" s="103"/>
      <c r="F2" s="103"/>
      <c r="G2" s="103"/>
      <c r="H2" s="103"/>
      <c r="I2" s="103"/>
      <c r="J2" s="103"/>
      <c r="K2" s="103"/>
      <c r="L2" s="103"/>
      <c r="M2" s="103"/>
      <c r="N2" s="103"/>
      <c r="O2" s="103"/>
      <c r="P2" s="103"/>
      <c r="Q2" s="103"/>
    </row>
    <row r="3" spans="1:17" s="8" customFormat="1" ht="33" customHeight="1">
      <c r="A3" s="101" t="s">
        <v>0</v>
      </c>
      <c r="B3" s="102" t="s">
        <v>1</v>
      </c>
      <c r="C3" s="102" t="s">
        <v>9</v>
      </c>
      <c r="D3" s="102"/>
      <c r="E3" s="102"/>
      <c r="F3" s="102" t="s">
        <v>23</v>
      </c>
      <c r="G3" s="102" t="s">
        <v>19</v>
      </c>
      <c r="H3" s="102"/>
      <c r="I3" s="102"/>
      <c r="J3" s="97" t="s">
        <v>25</v>
      </c>
      <c r="K3" s="97"/>
      <c r="L3" s="97"/>
      <c r="M3" s="97"/>
      <c r="N3" s="97"/>
      <c r="O3" s="97"/>
      <c r="P3" s="97" t="s">
        <v>26</v>
      </c>
      <c r="Q3" s="98" t="s">
        <v>27</v>
      </c>
    </row>
    <row r="4" spans="1:17" s="8" customFormat="1" ht="82.5" customHeight="1">
      <c r="A4" s="101"/>
      <c r="B4" s="102"/>
      <c r="C4" s="47" t="s">
        <v>7</v>
      </c>
      <c r="D4" s="20" t="s">
        <v>3</v>
      </c>
      <c r="E4" s="20" t="s">
        <v>4</v>
      </c>
      <c r="F4" s="102"/>
      <c r="G4" s="20" t="s">
        <v>11</v>
      </c>
      <c r="H4" s="20" t="s">
        <v>17</v>
      </c>
      <c r="I4" s="20" t="s">
        <v>20</v>
      </c>
      <c r="J4" s="46" t="s">
        <v>28</v>
      </c>
      <c r="K4" s="46" t="s">
        <v>29</v>
      </c>
      <c r="L4" s="46" t="s">
        <v>30</v>
      </c>
      <c r="M4" s="46" t="s">
        <v>31</v>
      </c>
      <c r="N4" s="46" t="s">
        <v>32</v>
      </c>
      <c r="O4" s="46" t="s">
        <v>33</v>
      </c>
      <c r="P4" s="97"/>
      <c r="Q4" s="99"/>
    </row>
    <row r="5" spans="1:17" s="8" customFormat="1" ht="20.25" customHeight="1">
      <c r="A5" s="24">
        <v>-1</v>
      </c>
      <c r="B5" s="17">
        <v>-2</v>
      </c>
      <c r="C5" s="24">
        <v>-3</v>
      </c>
      <c r="D5" s="17">
        <v>-4</v>
      </c>
      <c r="E5" s="24">
        <v>-5</v>
      </c>
      <c r="F5" s="17">
        <v>-6</v>
      </c>
      <c r="G5" s="24">
        <v>-7</v>
      </c>
      <c r="H5" s="17">
        <v>-8</v>
      </c>
      <c r="I5" s="24">
        <v>-9</v>
      </c>
      <c r="J5" s="17">
        <v>-10</v>
      </c>
      <c r="K5" s="24">
        <v>-11</v>
      </c>
      <c r="L5" s="17">
        <v>-12</v>
      </c>
      <c r="M5" s="24">
        <v>-13</v>
      </c>
      <c r="N5" s="17">
        <v>-14</v>
      </c>
      <c r="O5" s="24">
        <v>-15</v>
      </c>
      <c r="P5" s="17">
        <v>-16</v>
      </c>
      <c r="Q5" s="24">
        <v>-17</v>
      </c>
    </row>
    <row r="6" spans="1:17" s="10" customFormat="1" ht="40.5" customHeight="1">
      <c r="A6" s="9" t="s">
        <v>24</v>
      </c>
      <c r="B6" s="9"/>
      <c r="C6" s="9"/>
      <c r="D6" s="9"/>
      <c r="E6" s="9"/>
      <c r="F6" s="9"/>
      <c r="G6" s="9"/>
      <c r="H6" s="9"/>
      <c r="I6" s="9"/>
      <c r="J6" s="9"/>
      <c r="K6" s="9"/>
      <c r="L6" s="9"/>
      <c r="M6" s="9"/>
      <c r="N6" s="9"/>
      <c r="O6" s="9"/>
      <c r="P6" s="9"/>
      <c r="Q6" s="9"/>
    </row>
    <row r="7" spans="1:17" s="2" customFormat="1" ht="38.25" customHeight="1">
      <c r="A7" s="83">
        <f>TKDT!A6</f>
        <v>1</v>
      </c>
      <c r="B7" s="84" t="str">
        <f>TKDT!B6</f>
        <v>1. Trịnh Xuân Phông - con
2. Trịnh Văn Sơn - con
3. Trịnh Thị Loan - con
4. Trịnh Thị Dung - con
5. Trịnh Xuân Nghiên - con
6. Trịnh Thị Quyên - con
7. Trịnh Thị Liên - con 
Là hàng thừa kế của ông Trịnh Xuân Mộc và bà Trần Thị Cúc</v>
      </c>
      <c r="C7" s="44" t="str">
        <f>TKDT!D6</f>
        <v>31</v>
      </c>
      <c r="D7" s="44">
        <f>TKDT!E6</f>
        <v>68</v>
      </c>
      <c r="E7" s="44">
        <f>TKDT!F6</f>
        <v>203.8</v>
      </c>
      <c r="F7" s="1" t="str">
        <f>TKDT!K6</f>
        <v>LUC</v>
      </c>
      <c r="G7" s="1">
        <f>TKDT!L6</f>
        <v>203.8</v>
      </c>
      <c r="H7" s="1">
        <f>TKDT!M6</f>
        <v>0</v>
      </c>
      <c r="I7" s="1">
        <f>TKDT!N6</f>
        <v>203.8</v>
      </c>
      <c r="J7" s="18">
        <f aca="true" t="shared" si="0" ref="J7:J17">I7*50000</f>
        <v>10190000</v>
      </c>
      <c r="K7" s="18">
        <f aca="true" t="shared" si="1" ref="K7:K17">I7*9500</f>
        <v>1936100</v>
      </c>
      <c r="L7" s="18">
        <f aca="true" t="shared" si="2" ref="L7:L17">I7*10000</f>
        <v>2038000</v>
      </c>
      <c r="M7" s="18">
        <f aca="true" t="shared" si="3" ref="M7:M17">I7*150000</f>
        <v>30570000</v>
      </c>
      <c r="N7" s="18"/>
      <c r="O7" s="18">
        <f aca="true" t="shared" si="4" ref="O7:O17">SUM(J7:N7)</f>
        <v>44734100</v>
      </c>
      <c r="P7" s="100">
        <f>'70%'!N7</f>
        <v>7000000</v>
      </c>
      <c r="Q7" s="100">
        <f>SUM(O7:P10)</f>
        <v>173732200</v>
      </c>
    </row>
    <row r="8" spans="1:17" s="2" customFormat="1" ht="38.25" customHeight="1">
      <c r="A8" s="83"/>
      <c r="B8" s="84"/>
      <c r="C8" s="44" t="str">
        <f>TKDT!D7</f>
        <v>32</v>
      </c>
      <c r="D8" s="44">
        <f>TKDT!E7</f>
        <v>200</v>
      </c>
      <c r="E8" s="44">
        <f>TKDT!F7</f>
        <v>180.5</v>
      </c>
      <c r="F8" s="3" t="str">
        <f>TKDT!K7</f>
        <v>LUC</v>
      </c>
      <c r="G8" s="1">
        <f>TKDT!L7</f>
        <v>180.5</v>
      </c>
      <c r="H8" s="3">
        <f>TKDT!M7</f>
        <v>0</v>
      </c>
      <c r="I8" s="1">
        <f>TKDT!N7</f>
        <v>180.5</v>
      </c>
      <c r="J8" s="18">
        <f t="shared" si="0"/>
        <v>9025000</v>
      </c>
      <c r="K8" s="18">
        <f t="shared" si="1"/>
        <v>1714750</v>
      </c>
      <c r="L8" s="18">
        <f t="shared" si="2"/>
        <v>1805000</v>
      </c>
      <c r="M8" s="18">
        <f t="shared" si="3"/>
        <v>27075000</v>
      </c>
      <c r="N8" s="18"/>
      <c r="O8" s="18">
        <f t="shared" si="4"/>
        <v>39619750</v>
      </c>
      <c r="P8" s="100"/>
      <c r="Q8" s="100"/>
    </row>
    <row r="9" spans="1:17" s="2" customFormat="1" ht="38.25" customHeight="1">
      <c r="A9" s="83"/>
      <c r="B9" s="84"/>
      <c r="C9" s="44">
        <f>TKDT!D8</f>
        <v>25</v>
      </c>
      <c r="D9" s="44">
        <f>TKDT!E8</f>
        <v>428</v>
      </c>
      <c r="E9" s="44">
        <f>TKDT!F8</f>
        <v>228.8</v>
      </c>
      <c r="F9" s="1" t="str">
        <f>TKDT!K8</f>
        <v>LUC</v>
      </c>
      <c r="G9" s="45">
        <f>TKDT!L8</f>
        <v>9.1</v>
      </c>
      <c r="H9" s="1">
        <f>TKDT!M8</f>
        <v>0</v>
      </c>
      <c r="I9" s="1">
        <f>TKDT!N8</f>
        <v>9.1</v>
      </c>
      <c r="J9" s="18">
        <f t="shared" si="0"/>
        <v>455000</v>
      </c>
      <c r="K9" s="18">
        <f t="shared" si="1"/>
        <v>86450</v>
      </c>
      <c r="L9" s="18">
        <f t="shared" si="2"/>
        <v>91000</v>
      </c>
      <c r="M9" s="18">
        <f t="shared" si="3"/>
        <v>1365000</v>
      </c>
      <c r="N9" s="18"/>
      <c r="O9" s="18">
        <f t="shared" si="4"/>
        <v>1997450</v>
      </c>
      <c r="P9" s="100"/>
      <c r="Q9" s="100"/>
    </row>
    <row r="10" spans="1:17" s="2" customFormat="1" ht="38.25" customHeight="1">
      <c r="A10" s="83"/>
      <c r="B10" s="84"/>
      <c r="C10" s="44" t="str">
        <f>TKDT!D9</f>
        <v>31</v>
      </c>
      <c r="D10" s="44">
        <f>TKDT!E9</f>
        <v>128</v>
      </c>
      <c r="E10" s="44">
        <f>TKDT!F9</f>
        <v>366.2</v>
      </c>
      <c r="F10" s="1" t="str">
        <f>TKDT!K9</f>
        <v>LUC</v>
      </c>
      <c r="G10" s="45">
        <f>TKDT!L9</f>
        <v>366.2</v>
      </c>
      <c r="H10" s="1">
        <f>TKDT!M9</f>
        <v>0</v>
      </c>
      <c r="I10" s="1">
        <f>TKDT!N9</f>
        <v>366.2</v>
      </c>
      <c r="J10" s="18">
        <f t="shared" si="0"/>
        <v>18310000</v>
      </c>
      <c r="K10" s="18">
        <f t="shared" si="1"/>
        <v>3478900</v>
      </c>
      <c r="L10" s="18">
        <f t="shared" si="2"/>
        <v>3662000</v>
      </c>
      <c r="M10" s="18">
        <f t="shared" si="3"/>
        <v>54930000</v>
      </c>
      <c r="N10" s="18"/>
      <c r="O10" s="18">
        <f t="shared" si="4"/>
        <v>80380900</v>
      </c>
      <c r="P10" s="100"/>
      <c r="Q10" s="100"/>
    </row>
    <row r="11" spans="1:17" s="2" customFormat="1" ht="38.25" customHeight="1">
      <c r="A11" s="83">
        <f>TKDT!A10</f>
        <v>2</v>
      </c>
      <c r="B11" s="84" t="str">
        <f>TKDT!B10</f>
        <v>
1. Vũ Thị Túc – vợ 
2. Nguyễn Văn Chung - con
3. Nguyễn Thị Nguyệt - con
4. Nguyễn Thị Ngọc - con
Là hàng thừa kế của ông Nguyễn Văn Dũng</v>
      </c>
      <c r="C11" s="44">
        <f>TKDT!D10</f>
        <v>32</v>
      </c>
      <c r="D11" s="44">
        <f>TKDT!E10</f>
        <v>114</v>
      </c>
      <c r="E11" s="44">
        <f>TKDT!F10</f>
        <v>207.2</v>
      </c>
      <c r="F11" s="1" t="str">
        <f>TKDT!K10</f>
        <v>LUC</v>
      </c>
      <c r="G11" s="1">
        <f>TKDT!L10</f>
        <v>207.2</v>
      </c>
      <c r="H11" s="1">
        <f>TKDT!M10</f>
        <v>0</v>
      </c>
      <c r="I11" s="1">
        <f>TKDT!N10</f>
        <v>207.2</v>
      </c>
      <c r="J11" s="18">
        <f t="shared" si="0"/>
        <v>10360000</v>
      </c>
      <c r="K11" s="18">
        <f t="shared" si="1"/>
        <v>1968400</v>
      </c>
      <c r="L11" s="18">
        <f t="shared" si="2"/>
        <v>2072000</v>
      </c>
      <c r="M11" s="18">
        <f t="shared" si="3"/>
        <v>31080000</v>
      </c>
      <c r="N11" s="18"/>
      <c r="O11" s="18">
        <f t="shared" si="4"/>
        <v>45480400</v>
      </c>
      <c r="P11" s="100">
        <f>'70%'!N11</f>
        <v>7000000</v>
      </c>
      <c r="Q11" s="100">
        <f>SUM(O11:P13)</f>
        <v>178363650</v>
      </c>
    </row>
    <row r="12" spans="1:17" s="2" customFormat="1" ht="38.25" customHeight="1">
      <c r="A12" s="83"/>
      <c r="B12" s="84"/>
      <c r="C12" s="44">
        <f>TKDT!D12</f>
        <v>32</v>
      </c>
      <c r="D12" s="44">
        <f>TKDT!E12</f>
        <v>35</v>
      </c>
      <c r="E12" s="44">
        <f>TKDT!F12</f>
        <v>185</v>
      </c>
      <c r="F12" s="1" t="str">
        <f>TKDT!K12</f>
        <v>LUC</v>
      </c>
      <c r="G12" s="45">
        <f>TKDT!L12</f>
        <v>185</v>
      </c>
      <c r="H12" s="1">
        <f>TKDT!M12</f>
        <v>0</v>
      </c>
      <c r="I12" s="1">
        <f>TKDT!N12</f>
        <v>185</v>
      </c>
      <c r="J12" s="18">
        <f t="shared" si="0"/>
        <v>9250000</v>
      </c>
      <c r="K12" s="18">
        <f t="shared" si="1"/>
        <v>1757500</v>
      </c>
      <c r="L12" s="18">
        <f t="shared" si="2"/>
        <v>1850000</v>
      </c>
      <c r="M12" s="18">
        <f t="shared" si="3"/>
        <v>27750000</v>
      </c>
      <c r="N12" s="18"/>
      <c r="O12" s="18">
        <f t="shared" si="4"/>
        <v>40607500</v>
      </c>
      <c r="P12" s="100"/>
      <c r="Q12" s="100"/>
    </row>
    <row r="13" spans="1:17" s="2" customFormat="1" ht="38.25" customHeight="1">
      <c r="A13" s="83"/>
      <c r="B13" s="84"/>
      <c r="C13" s="44">
        <f>TKDT!D13</f>
        <v>32</v>
      </c>
      <c r="D13" s="44">
        <f>TKDT!E13</f>
        <v>353</v>
      </c>
      <c r="E13" s="44">
        <f>TKDT!F13</f>
        <v>388.5</v>
      </c>
      <c r="F13" s="1" t="str">
        <f>TKDT!K13</f>
        <v>LUC</v>
      </c>
      <c r="G13" s="45">
        <f>TKDT!L13</f>
        <v>388.5</v>
      </c>
      <c r="H13" s="1">
        <f>TKDT!M13</f>
        <v>0</v>
      </c>
      <c r="I13" s="1">
        <f>TKDT!N13</f>
        <v>388.5</v>
      </c>
      <c r="J13" s="18">
        <f t="shared" si="0"/>
        <v>19425000</v>
      </c>
      <c r="K13" s="18">
        <f t="shared" si="1"/>
        <v>3690750</v>
      </c>
      <c r="L13" s="18">
        <f t="shared" si="2"/>
        <v>3885000</v>
      </c>
      <c r="M13" s="18">
        <f t="shared" si="3"/>
        <v>58275000</v>
      </c>
      <c r="N13" s="18"/>
      <c r="O13" s="18">
        <f t="shared" si="4"/>
        <v>85275750</v>
      </c>
      <c r="P13" s="100"/>
      <c r="Q13" s="100"/>
    </row>
    <row r="14" spans="1:17" s="2" customFormat="1" ht="49.5" customHeight="1">
      <c r="A14" s="40">
        <f>TKDT!A15</f>
        <v>3</v>
      </c>
      <c r="B14" s="41" t="str">
        <f>TKDT!B15</f>
        <v>Nguyễn Văn Đồng
Nguyễn Thị Hồng</v>
      </c>
      <c r="C14" s="44">
        <f>TKDT!D15</f>
        <v>32</v>
      </c>
      <c r="D14" s="44">
        <f>TKDT!E15</f>
        <v>352</v>
      </c>
      <c r="E14" s="44">
        <f>TKDT!F15</f>
        <v>235.3</v>
      </c>
      <c r="F14" s="3" t="str">
        <f>TKDT!K15</f>
        <v>LUC</v>
      </c>
      <c r="G14" s="1">
        <f>TKDT!L15</f>
        <v>235.3</v>
      </c>
      <c r="H14" s="3">
        <f>TKDT!M15</f>
        <v>0</v>
      </c>
      <c r="I14" s="1">
        <f>TKDT!N15</f>
        <v>235.3</v>
      </c>
      <c r="J14" s="18">
        <f t="shared" si="0"/>
        <v>11765000</v>
      </c>
      <c r="K14" s="18">
        <f t="shared" si="1"/>
        <v>2235350</v>
      </c>
      <c r="L14" s="18">
        <f t="shared" si="2"/>
        <v>2353000</v>
      </c>
      <c r="M14" s="18">
        <f t="shared" si="3"/>
        <v>35295000</v>
      </c>
      <c r="N14" s="18"/>
      <c r="O14" s="18">
        <f t="shared" si="4"/>
        <v>51648350</v>
      </c>
      <c r="P14" s="18">
        <f>'70%'!N14</f>
        <v>0</v>
      </c>
      <c r="Q14" s="18">
        <f>SUM(O14:P14)</f>
        <v>51648350</v>
      </c>
    </row>
    <row r="15" spans="1:17" s="2" customFormat="1" ht="44.25" customHeight="1">
      <c r="A15" s="83">
        <f>TKDT!A16</f>
        <v>4</v>
      </c>
      <c r="B15" s="84" t="str">
        <f>TKDT!B16</f>
        <v>Lưu Bá Thắng
Ngô Thị Nguyệt</v>
      </c>
      <c r="C15" s="44" t="str">
        <f>TKDT!D16</f>
        <v>31</v>
      </c>
      <c r="D15" s="44">
        <f>TKDT!E16</f>
        <v>141</v>
      </c>
      <c r="E15" s="44">
        <f>TKDT!F16</f>
        <v>260</v>
      </c>
      <c r="F15" s="1" t="str">
        <f>TKDT!K16</f>
        <v>LUC</v>
      </c>
      <c r="G15" s="45">
        <f>TKDT!L16</f>
        <v>260</v>
      </c>
      <c r="H15" s="1">
        <f>TKDT!M16</f>
        <v>0</v>
      </c>
      <c r="I15" s="1">
        <f>TKDT!N16</f>
        <v>260</v>
      </c>
      <c r="J15" s="18">
        <f t="shared" si="0"/>
        <v>13000000</v>
      </c>
      <c r="K15" s="18">
        <f t="shared" si="1"/>
        <v>2470000</v>
      </c>
      <c r="L15" s="18">
        <f t="shared" si="2"/>
        <v>2600000</v>
      </c>
      <c r="M15" s="18">
        <f t="shared" si="3"/>
        <v>39000000</v>
      </c>
      <c r="N15" s="18"/>
      <c r="O15" s="18">
        <f t="shared" si="4"/>
        <v>57070000</v>
      </c>
      <c r="P15" s="100">
        <f>'70%'!N15</f>
        <v>10500000</v>
      </c>
      <c r="Q15" s="100">
        <f>SUM(O15:P17)</f>
        <v>197623750</v>
      </c>
    </row>
    <row r="16" spans="1:17" s="2" customFormat="1" ht="44.25" customHeight="1">
      <c r="A16" s="83"/>
      <c r="B16" s="84"/>
      <c r="C16" s="44" t="str">
        <f>TKDT!D18</f>
        <v>31</v>
      </c>
      <c r="D16" s="44">
        <f>TKDT!E18</f>
        <v>144</v>
      </c>
      <c r="E16" s="44">
        <f>TKDT!F18</f>
        <v>401</v>
      </c>
      <c r="F16" s="3" t="str">
        <f>TKDT!K18</f>
        <v>LUC</v>
      </c>
      <c r="G16" s="1">
        <f>TKDT!L18</f>
        <v>401</v>
      </c>
      <c r="H16" s="3">
        <f>TKDT!M18</f>
        <v>0</v>
      </c>
      <c r="I16" s="1">
        <f>TKDT!N18</f>
        <v>401</v>
      </c>
      <c r="J16" s="18">
        <f t="shared" si="0"/>
        <v>20050000</v>
      </c>
      <c r="K16" s="18">
        <f t="shared" si="1"/>
        <v>3809500</v>
      </c>
      <c r="L16" s="18">
        <f t="shared" si="2"/>
        <v>4010000</v>
      </c>
      <c r="M16" s="18">
        <f t="shared" si="3"/>
        <v>60150000</v>
      </c>
      <c r="N16" s="18"/>
      <c r="O16" s="18">
        <f t="shared" si="4"/>
        <v>88019500</v>
      </c>
      <c r="P16" s="100"/>
      <c r="Q16" s="100"/>
    </row>
    <row r="17" spans="1:17" s="2" customFormat="1" ht="44.25" customHeight="1">
      <c r="A17" s="83"/>
      <c r="B17" s="84"/>
      <c r="C17" s="44" t="str">
        <f>TKDT!D19</f>
        <v>32</v>
      </c>
      <c r="D17" s="44">
        <f>TKDT!E19</f>
        <v>115</v>
      </c>
      <c r="E17" s="44">
        <f>TKDT!F19</f>
        <v>191.5</v>
      </c>
      <c r="F17" s="1" t="str">
        <f>TKDT!K19</f>
        <v>LUC</v>
      </c>
      <c r="G17" s="45">
        <f>TKDT!L19</f>
        <v>191.5</v>
      </c>
      <c r="H17" s="1">
        <f>TKDT!M19</f>
        <v>0</v>
      </c>
      <c r="I17" s="1">
        <f>TKDT!N19</f>
        <v>191.5</v>
      </c>
      <c r="J17" s="18">
        <f t="shared" si="0"/>
        <v>9575000</v>
      </c>
      <c r="K17" s="18">
        <f t="shared" si="1"/>
        <v>1819250</v>
      </c>
      <c r="L17" s="18">
        <f t="shared" si="2"/>
        <v>1915000</v>
      </c>
      <c r="M17" s="18">
        <f t="shared" si="3"/>
        <v>28725000</v>
      </c>
      <c r="N17" s="18"/>
      <c r="O17" s="18">
        <f t="shared" si="4"/>
        <v>42034250</v>
      </c>
      <c r="P17" s="100"/>
      <c r="Q17" s="100"/>
    </row>
    <row r="18" spans="1:17" s="11" customFormat="1" ht="24.75" customHeight="1">
      <c r="A18" s="5" t="str">
        <f>TKDT!A20</f>
        <v>Tổng (I):</v>
      </c>
      <c r="B18" s="5"/>
      <c r="C18" s="4"/>
      <c r="D18" s="4"/>
      <c r="E18" s="4"/>
      <c r="F18" s="6"/>
      <c r="G18" s="6">
        <f aca="true" t="shared" si="5" ref="G18:Q18">SUM(G7:G17)</f>
        <v>2628.1</v>
      </c>
      <c r="H18" s="6">
        <f t="shared" si="5"/>
        <v>0</v>
      </c>
      <c r="I18" s="6">
        <f t="shared" si="5"/>
        <v>2628.1</v>
      </c>
      <c r="J18" s="19">
        <f t="shared" si="5"/>
        <v>131405000</v>
      </c>
      <c r="K18" s="19">
        <f t="shared" si="5"/>
        <v>24966950</v>
      </c>
      <c r="L18" s="19">
        <f t="shared" si="5"/>
        <v>26281000</v>
      </c>
      <c r="M18" s="19">
        <f t="shared" si="5"/>
        <v>394215000</v>
      </c>
      <c r="N18" s="19">
        <f t="shared" si="5"/>
        <v>0</v>
      </c>
      <c r="O18" s="19">
        <f t="shared" si="5"/>
        <v>576867950</v>
      </c>
      <c r="P18" s="19">
        <f t="shared" si="5"/>
        <v>24500000</v>
      </c>
      <c r="Q18" s="19">
        <f t="shared" si="5"/>
        <v>601367950</v>
      </c>
    </row>
    <row r="19" spans="1:17" s="11" customFormat="1" ht="31.5" customHeight="1">
      <c r="A19" s="5" t="str">
        <f>TKDT!A21</f>
        <v>II. Thôn Dương Sơn, xã Liên Sơn</v>
      </c>
      <c r="B19" s="5"/>
      <c r="C19" s="5"/>
      <c r="D19" s="5"/>
      <c r="E19" s="5"/>
      <c r="F19" s="74"/>
      <c r="G19" s="74"/>
      <c r="H19" s="74"/>
      <c r="I19" s="74"/>
      <c r="J19" s="75"/>
      <c r="K19" s="75"/>
      <c r="L19" s="75"/>
      <c r="M19" s="75"/>
      <c r="N19" s="75"/>
      <c r="O19" s="75"/>
      <c r="P19" s="75"/>
      <c r="Q19" s="75"/>
    </row>
    <row r="20" spans="1:18" s="56" customFormat="1" ht="146.25" customHeight="1">
      <c r="A20" s="65">
        <v>1</v>
      </c>
      <c r="B20" s="66" t="str">
        <f>TKDT!B22</f>
        <v>1. Nguyễn Thị Liên - vợ
2. Lương Ngọc Phòng - con
3. Lương Ngọc Tuyến - con
4. Lương Ngọc Hải - con (đã chết), hàng thừa kế thế vị gồm: Phạm Thị Nhung - vợ (đại diện), Lương Ngọc Nam - con, Lương Thế Tiệp - con
Là hàng thừa kế của ông Lương Ngọc Lãm</v>
      </c>
      <c r="C20" s="67" t="str">
        <f>TKDT!D22</f>
        <v>32</v>
      </c>
      <c r="D20" s="67">
        <f>TKDT!E22</f>
        <v>306</v>
      </c>
      <c r="E20" s="67">
        <f>TKDT!F22</f>
        <v>202.6</v>
      </c>
      <c r="F20" s="68" t="str">
        <f>TKDT!K22</f>
        <v>LUK</v>
      </c>
      <c r="G20" s="68">
        <f>TKDT!L22</f>
        <v>202.6</v>
      </c>
      <c r="H20" s="68">
        <f>TKDT!M22</f>
        <v>0</v>
      </c>
      <c r="I20" s="68">
        <f>TKDT!N22</f>
        <v>202.6</v>
      </c>
      <c r="J20" s="18">
        <f>I20*50000</f>
        <v>10130000</v>
      </c>
      <c r="K20" s="18">
        <f>I20*9500</f>
        <v>1924700</v>
      </c>
      <c r="L20" s="18">
        <f>I20*10000</f>
        <v>2026000</v>
      </c>
      <c r="M20" s="18">
        <f>I20*150000</f>
        <v>30390000</v>
      </c>
      <c r="N20" s="18"/>
      <c r="O20" s="18">
        <f>SUM(J20:N20)</f>
        <v>44470700</v>
      </c>
      <c r="P20" s="69">
        <v>0</v>
      </c>
      <c r="Q20" s="69">
        <f>SUM(O20:P20)</f>
        <v>44470700</v>
      </c>
      <c r="R20" s="63"/>
    </row>
    <row r="21" spans="1:18" s="56" customFormat="1" ht="62.25" customHeight="1">
      <c r="A21" s="65">
        <v>2</v>
      </c>
      <c r="B21" s="66" t="str">
        <f>TKDT!B23</f>
        <v>Hoàng Thị Ân
(GCN Hoàng Thị Ân)</v>
      </c>
      <c r="C21" s="67" t="str">
        <f>TKDT!D23</f>
        <v>31</v>
      </c>
      <c r="D21" s="67">
        <f>TKDT!E23</f>
        <v>131</v>
      </c>
      <c r="E21" s="67">
        <f>TKDT!F23</f>
        <v>187.8</v>
      </c>
      <c r="F21" s="68" t="str">
        <f>TKDT!K23</f>
        <v>LUK</v>
      </c>
      <c r="G21" s="68">
        <f>TKDT!L23</f>
        <v>187.8</v>
      </c>
      <c r="H21" s="68">
        <f>TKDT!M23</f>
        <v>0</v>
      </c>
      <c r="I21" s="68">
        <f>TKDT!N23</f>
        <v>187.8</v>
      </c>
      <c r="J21" s="18">
        <f>I21*50000</f>
        <v>9390000</v>
      </c>
      <c r="K21" s="18">
        <f>I21*9500</f>
        <v>1784100</v>
      </c>
      <c r="L21" s="18">
        <f>I21*10000</f>
        <v>1878000</v>
      </c>
      <c r="M21" s="18">
        <f>I21*150000</f>
        <v>28170000</v>
      </c>
      <c r="N21" s="18"/>
      <c r="O21" s="18">
        <f>SUM(J21:N21)</f>
        <v>41222100</v>
      </c>
      <c r="P21" s="69">
        <v>0</v>
      </c>
      <c r="Q21" s="69">
        <f>SUM(O21:P21)</f>
        <v>41222100</v>
      </c>
      <c r="R21" s="63"/>
    </row>
    <row r="22" spans="1:17" ht="39.75" customHeight="1">
      <c r="A22" s="64" t="str">
        <f>TKDT!A24</f>
        <v>Tổng (II):</v>
      </c>
      <c r="B22" s="64"/>
      <c r="C22" s="4"/>
      <c r="D22" s="4"/>
      <c r="E22" s="4"/>
      <c r="F22" s="6"/>
      <c r="G22" s="6">
        <f>SUM(G20:G21)</f>
        <v>390.4</v>
      </c>
      <c r="H22" s="6">
        <f>SUM(H20:H21)</f>
        <v>0</v>
      </c>
      <c r="I22" s="6">
        <f>SUM(I20:I21)</f>
        <v>390.4</v>
      </c>
      <c r="J22" s="19">
        <f>SUM(J20:J21)</f>
        <v>19520000</v>
      </c>
      <c r="K22" s="19">
        <f aca="true" t="shared" si="6" ref="K22:Q22">SUM(K20:K21)</f>
        <v>3708800</v>
      </c>
      <c r="L22" s="19">
        <f t="shared" si="6"/>
        <v>3904000</v>
      </c>
      <c r="M22" s="19">
        <f t="shared" si="6"/>
        <v>58560000</v>
      </c>
      <c r="N22" s="19">
        <f t="shared" si="6"/>
        <v>0</v>
      </c>
      <c r="O22" s="19">
        <f t="shared" si="6"/>
        <v>85692800</v>
      </c>
      <c r="P22" s="19">
        <f t="shared" si="6"/>
        <v>0</v>
      </c>
      <c r="Q22" s="19">
        <f t="shared" si="6"/>
        <v>85692800</v>
      </c>
    </row>
    <row r="23" spans="1:17" ht="39.75" customHeight="1">
      <c r="A23" s="64" t="str">
        <f>TKDT!A25</f>
        <v>Tổng cộng (I+II):</v>
      </c>
      <c r="B23" s="64"/>
      <c r="C23" s="4"/>
      <c r="D23" s="4"/>
      <c r="E23" s="4"/>
      <c r="F23" s="6"/>
      <c r="G23" s="6">
        <f>G18+G22</f>
        <v>3018.5</v>
      </c>
      <c r="H23" s="6">
        <f>H18+H22</f>
        <v>0</v>
      </c>
      <c r="I23" s="6">
        <f>I18+I22</f>
        <v>3018.5</v>
      </c>
      <c r="J23" s="19">
        <f>J18+J22</f>
        <v>150925000</v>
      </c>
      <c r="K23" s="19">
        <f aca="true" t="shared" si="7" ref="K23:Q23">K18+K22</f>
        <v>28675750</v>
      </c>
      <c r="L23" s="19">
        <f t="shared" si="7"/>
        <v>30185000</v>
      </c>
      <c r="M23" s="19">
        <f t="shared" si="7"/>
        <v>452775000</v>
      </c>
      <c r="N23" s="19">
        <f t="shared" si="7"/>
        <v>0</v>
      </c>
      <c r="O23" s="19">
        <f t="shared" si="7"/>
        <v>662560750</v>
      </c>
      <c r="P23" s="19">
        <f t="shared" si="7"/>
        <v>24500000</v>
      </c>
      <c r="Q23" s="19">
        <f t="shared" si="7"/>
        <v>687060750</v>
      </c>
    </row>
    <row r="25" ht="39.75" customHeight="1">
      <c r="Q25" s="82"/>
    </row>
    <row r="26" ht="39.75" customHeight="1">
      <c r="Q26" s="82"/>
    </row>
    <row r="28" ht="39.75" customHeight="1">
      <c r="Q28" s="82"/>
    </row>
  </sheetData>
  <sheetProtection/>
  <autoFilter ref="A4:Q18"/>
  <mergeCells count="22">
    <mergeCell ref="A15:A17"/>
    <mergeCell ref="B15:B17"/>
    <mergeCell ref="A11:A13"/>
    <mergeCell ref="B11:B13"/>
    <mergeCell ref="P15:P17"/>
    <mergeCell ref="P11:P13"/>
    <mergeCell ref="Q15:Q17"/>
    <mergeCell ref="A7:A10"/>
    <mergeCell ref="B7:B10"/>
    <mergeCell ref="A1:Q1"/>
    <mergeCell ref="A3:A4"/>
    <mergeCell ref="B3:B4"/>
    <mergeCell ref="C3:E3"/>
    <mergeCell ref="F3:F4"/>
    <mergeCell ref="G3:I3"/>
    <mergeCell ref="A2:Q2"/>
    <mergeCell ref="J3:O3"/>
    <mergeCell ref="P3:P4"/>
    <mergeCell ref="Q3:Q4"/>
    <mergeCell ref="P7:P10"/>
    <mergeCell ref="Q7:Q10"/>
    <mergeCell ref="Q11:Q13"/>
  </mergeCells>
  <conditionalFormatting sqref="B18:B23">
    <cfRule type="duplicateValues" priority="4" dxfId="8" stopIfTrue="1">
      <formula>AND(COUNTIF($B$18:$B$23,B18)&gt;1,NOT(ISBLANK(B18)))</formula>
    </cfRule>
  </conditionalFormatting>
  <printOptions horizontalCentered="1"/>
  <pageMargins left="0.07874015748031496" right="0.07874015748031496" top="0.7874015748031497" bottom="0.1968503937007874" header="0.2362204724409449" footer="0.15748031496062992"/>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P23"/>
  <sheetViews>
    <sheetView zoomScale="85" zoomScaleNormal="85" zoomScalePageLayoutView="0" workbookViewId="0" topLeftCell="A1">
      <pane ySplit="4" topLeftCell="A20" activePane="bottomLeft" state="frozen"/>
      <selection pane="topLeft" activeCell="A1" sqref="A1"/>
      <selection pane="bottomLeft" activeCell="S9" sqref="S9"/>
    </sheetView>
  </sheetViews>
  <sheetFormatPr defaultColWidth="8.796875" defaultRowHeight="15"/>
  <cols>
    <col min="1" max="1" width="6.19921875" style="21" customWidth="1"/>
    <col min="2" max="2" width="22" style="21" customWidth="1"/>
    <col min="3" max="5" width="8.8984375" style="21" customWidth="1"/>
    <col min="6" max="6" width="10.296875" style="21" customWidth="1"/>
    <col min="7" max="12" width="8.8984375" style="21" customWidth="1"/>
    <col min="13" max="13" width="10.59765625" style="21" bestFit="1" customWidth="1"/>
    <col min="14" max="14" width="13.8984375" style="21" customWidth="1"/>
    <col min="15" max="16384" width="8.8984375" style="21" customWidth="1"/>
  </cols>
  <sheetData>
    <row r="1" spans="1:14" ht="40.5" customHeight="1">
      <c r="A1" s="112" t="s">
        <v>53</v>
      </c>
      <c r="B1" s="112"/>
      <c r="C1" s="112"/>
      <c r="D1" s="112"/>
      <c r="E1" s="112"/>
      <c r="F1" s="112"/>
      <c r="G1" s="112"/>
      <c r="H1" s="112"/>
      <c r="I1" s="112"/>
      <c r="J1" s="112"/>
      <c r="K1" s="112"/>
      <c r="L1" s="112"/>
      <c r="M1" s="112"/>
      <c r="N1" s="112"/>
    </row>
    <row r="2" spans="1:14" ht="15.75">
      <c r="A2" s="113" t="str">
        <f>TKDT!A2</f>
        <v>(Kèm theo Quyết định:……../QĐ-UBND ngày ….../4/2024 của Ủy ban nhân dân huyện Tân Yên)</v>
      </c>
      <c r="B2" s="113"/>
      <c r="C2" s="113"/>
      <c r="D2" s="113"/>
      <c r="E2" s="113"/>
      <c r="F2" s="113"/>
      <c r="G2" s="113"/>
      <c r="H2" s="113"/>
      <c r="I2" s="113"/>
      <c r="J2" s="113"/>
      <c r="K2" s="113"/>
      <c r="L2" s="113"/>
      <c r="M2" s="113"/>
      <c r="N2" s="113"/>
    </row>
    <row r="3" spans="1:14" ht="15.75">
      <c r="A3" s="114" t="s">
        <v>0</v>
      </c>
      <c r="B3" s="115" t="s">
        <v>1</v>
      </c>
      <c r="C3" s="98" t="s">
        <v>45</v>
      </c>
      <c r="D3" s="98" t="s">
        <v>34</v>
      </c>
      <c r="E3" s="115" t="s">
        <v>35</v>
      </c>
      <c r="F3" s="115"/>
      <c r="G3" s="115"/>
      <c r="H3" s="115"/>
      <c r="I3" s="116" t="s">
        <v>36</v>
      </c>
      <c r="J3" s="98" t="s">
        <v>37</v>
      </c>
      <c r="K3" s="98" t="s">
        <v>38</v>
      </c>
      <c r="L3" s="98" t="s">
        <v>39</v>
      </c>
      <c r="M3" s="98" t="s">
        <v>40</v>
      </c>
      <c r="N3" s="98" t="s">
        <v>41</v>
      </c>
    </row>
    <row r="4" spans="1:14" ht="99.75">
      <c r="A4" s="114"/>
      <c r="B4" s="115"/>
      <c r="C4" s="98"/>
      <c r="D4" s="98"/>
      <c r="E4" s="22" t="s">
        <v>20</v>
      </c>
      <c r="F4" s="22" t="s">
        <v>42</v>
      </c>
      <c r="G4" s="22" t="s">
        <v>43</v>
      </c>
      <c r="H4" s="23" t="s">
        <v>20</v>
      </c>
      <c r="I4" s="116"/>
      <c r="J4" s="98"/>
      <c r="K4" s="106"/>
      <c r="L4" s="106"/>
      <c r="M4" s="98"/>
      <c r="N4" s="98"/>
    </row>
    <row r="5" spans="1:14" ht="15.75">
      <c r="A5" s="24">
        <v>-1</v>
      </c>
      <c r="B5" s="25">
        <v>-2</v>
      </c>
      <c r="C5" s="24">
        <v>-3</v>
      </c>
      <c r="D5" s="25">
        <v>-4</v>
      </c>
      <c r="E5" s="24">
        <v>-5</v>
      </c>
      <c r="F5" s="25">
        <v>-6</v>
      </c>
      <c r="G5" s="24">
        <v>-7</v>
      </c>
      <c r="H5" s="25">
        <v>-8</v>
      </c>
      <c r="I5" s="24">
        <v>-9</v>
      </c>
      <c r="J5" s="25">
        <v>-10</v>
      </c>
      <c r="K5" s="24">
        <v>-11</v>
      </c>
      <c r="L5" s="25">
        <v>-12</v>
      </c>
      <c r="M5" s="24">
        <v>-13</v>
      </c>
      <c r="N5" s="25">
        <v>-14</v>
      </c>
    </row>
    <row r="6" spans="1:14" ht="15.75">
      <c r="A6" s="26" t="s">
        <v>44</v>
      </c>
      <c r="B6" s="26"/>
      <c r="C6" s="26"/>
      <c r="D6" s="26"/>
      <c r="E6" s="26"/>
      <c r="F6" s="26"/>
      <c r="G6" s="26"/>
      <c r="H6" s="27"/>
      <c r="I6" s="26"/>
      <c r="J6" s="26"/>
      <c r="K6" s="26"/>
      <c r="L6" s="26"/>
      <c r="M6" s="26"/>
      <c r="N6" s="26"/>
    </row>
    <row r="7" spans="1:14" ht="48.75" customHeight="1">
      <c r="A7" s="107">
        <f>TKDT!A6</f>
        <v>1</v>
      </c>
      <c r="B7" s="108" t="str">
        <f>TKDT!B6</f>
        <v>1. Trịnh Xuân Phông - con
2. Trịnh Văn Sơn - con
3. Trịnh Thị Loan - con
4. Trịnh Thị Dung - con
5. Trịnh Xuân Nghiên - con
6. Trịnh Thị Quyên - con
7. Trịnh Thị Liên - con 
Là hàng thừa kế của ông Trịnh Xuân Mộc và bà Trần Thị Cúc</v>
      </c>
      <c r="C7" s="109">
        <v>480</v>
      </c>
      <c r="D7" s="93">
        <f>C7*0.7</f>
        <v>336</v>
      </c>
      <c r="E7" s="1">
        <f>TKDT!N6</f>
        <v>203.8</v>
      </c>
      <c r="F7" s="48"/>
      <c r="G7" s="48"/>
      <c r="H7" s="110">
        <f>SUM(E7:G10)</f>
        <v>759.6</v>
      </c>
      <c r="I7" s="111">
        <f>H7/D7</f>
        <v>2.2607142857142857</v>
      </c>
      <c r="J7" s="104">
        <f>TRUNC(I7)</f>
        <v>2</v>
      </c>
      <c r="K7" s="104">
        <v>0</v>
      </c>
      <c r="L7" s="104">
        <f>J7-K7</f>
        <v>2</v>
      </c>
      <c r="M7" s="105">
        <v>3500000</v>
      </c>
      <c r="N7" s="105">
        <f>L7*M7</f>
        <v>7000000</v>
      </c>
    </row>
    <row r="8" spans="1:14" ht="48.75" customHeight="1">
      <c r="A8" s="107"/>
      <c r="B8" s="108"/>
      <c r="C8" s="109"/>
      <c r="D8" s="93"/>
      <c r="E8" s="1">
        <f>TKDT!N7</f>
        <v>180.5</v>
      </c>
      <c r="F8" s="32"/>
      <c r="G8" s="32"/>
      <c r="H8" s="110"/>
      <c r="I8" s="111"/>
      <c r="J8" s="104"/>
      <c r="K8" s="104"/>
      <c r="L8" s="104"/>
      <c r="M8" s="105"/>
      <c r="N8" s="105"/>
    </row>
    <row r="9" spans="1:14" ht="48.75" customHeight="1">
      <c r="A9" s="107"/>
      <c r="B9" s="108"/>
      <c r="C9" s="109"/>
      <c r="D9" s="93"/>
      <c r="E9" s="1">
        <f>TKDT!N8</f>
        <v>9.1</v>
      </c>
      <c r="F9" s="32"/>
      <c r="G9" s="32"/>
      <c r="H9" s="110"/>
      <c r="I9" s="111"/>
      <c r="J9" s="104"/>
      <c r="K9" s="104"/>
      <c r="L9" s="104"/>
      <c r="M9" s="105"/>
      <c r="N9" s="105"/>
    </row>
    <row r="10" spans="1:14" ht="48.75" customHeight="1">
      <c r="A10" s="107"/>
      <c r="B10" s="108"/>
      <c r="C10" s="109"/>
      <c r="D10" s="93"/>
      <c r="E10" s="1">
        <f>TKDT!N9</f>
        <v>366.2</v>
      </c>
      <c r="F10" s="32"/>
      <c r="G10" s="32"/>
      <c r="H10" s="110"/>
      <c r="I10" s="111"/>
      <c r="J10" s="104"/>
      <c r="K10" s="104"/>
      <c r="L10" s="104"/>
      <c r="M10" s="105"/>
      <c r="N10" s="105"/>
    </row>
    <row r="11" spans="1:14" ht="53.25" customHeight="1">
      <c r="A11" s="107">
        <f>TKDT!A10</f>
        <v>2</v>
      </c>
      <c r="B11" s="108" t="str">
        <f>TKDT!B10</f>
        <v>
1. Vũ Thị Túc – vợ 
2. Nguyễn Văn Chung - con
3. Nguyễn Thị Nguyệt - con
4. Nguyễn Thị Ngọc - con
Là hàng thừa kế của ông Nguyễn Văn Dũng</v>
      </c>
      <c r="C11" s="32">
        <v>480</v>
      </c>
      <c r="D11" s="32">
        <f>C11*0.7</f>
        <v>336</v>
      </c>
      <c r="E11" s="1">
        <f>TKDT!N10</f>
        <v>207.2</v>
      </c>
      <c r="F11" s="48"/>
      <c r="G11" s="48"/>
      <c r="H11" s="110">
        <f>SUM(E11:G13)</f>
        <v>780.7</v>
      </c>
      <c r="I11" s="120">
        <f>H11/D11</f>
        <v>2.323511904761905</v>
      </c>
      <c r="J11" s="117">
        <f>TRUNC(I11)</f>
        <v>2</v>
      </c>
      <c r="K11" s="117">
        <v>0</v>
      </c>
      <c r="L11" s="117">
        <f>J11-K11</f>
        <v>2</v>
      </c>
      <c r="M11" s="118">
        <v>3500000</v>
      </c>
      <c r="N11" s="118">
        <f>M11*L11</f>
        <v>7000000</v>
      </c>
    </row>
    <row r="12" spans="1:14" ht="53.25" customHeight="1">
      <c r="A12" s="107"/>
      <c r="B12" s="108"/>
      <c r="C12" s="32">
        <v>480</v>
      </c>
      <c r="D12" s="32">
        <f aca="true" t="shared" si="0" ref="D12:D17">C12*0.7</f>
        <v>336</v>
      </c>
      <c r="E12" s="1">
        <f>TKDT!N12</f>
        <v>185</v>
      </c>
      <c r="F12" s="32"/>
      <c r="G12" s="32"/>
      <c r="H12" s="110"/>
      <c r="I12" s="120"/>
      <c r="J12" s="117"/>
      <c r="K12" s="117"/>
      <c r="L12" s="117"/>
      <c r="M12" s="118"/>
      <c r="N12" s="118"/>
    </row>
    <row r="13" spans="1:14" ht="53.25" customHeight="1">
      <c r="A13" s="107"/>
      <c r="B13" s="108"/>
      <c r="C13" s="32">
        <v>480</v>
      </c>
      <c r="D13" s="32">
        <f t="shared" si="0"/>
        <v>336</v>
      </c>
      <c r="E13" s="1">
        <f>TKDT!N13</f>
        <v>388.5</v>
      </c>
      <c r="F13" s="32"/>
      <c r="G13" s="32"/>
      <c r="H13" s="110"/>
      <c r="I13" s="120"/>
      <c r="J13" s="117"/>
      <c r="K13" s="117"/>
      <c r="L13" s="117"/>
      <c r="M13" s="118"/>
      <c r="N13" s="118"/>
    </row>
    <row r="14" spans="1:16" ht="31.5">
      <c r="A14" s="32">
        <f>TKDT!A15</f>
        <v>3</v>
      </c>
      <c r="B14" s="29" t="str">
        <f>TKDT!B15</f>
        <v>Nguyễn Văn Đồng
Nguyễn Thị Hồng</v>
      </c>
      <c r="C14" s="32">
        <v>480</v>
      </c>
      <c r="D14" s="32">
        <f t="shared" si="0"/>
        <v>336</v>
      </c>
      <c r="E14" s="1">
        <f>TKDT!N15</f>
        <v>235.3</v>
      </c>
      <c r="F14" s="50"/>
      <c r="G14" s="32"/>
      <c r="H14" s="49">
        <f>SUM(E14:G14)</f>
        <v>235.3</v>
      </c>
      <c r="I14" s="36">
        <f>H14/D14</f>
        <v>0.7002976190476191</v>
      </c>
      <c r="J14" s="76">
        <f>TRUNC(I14)</f>
        <v>0</v>
      </c>
      <c r="K14" s="76">
        <v>0</v>
      </c>
      <c r="L14" s="76">
        <f>J14-K14</f>
        <v>0</v>
      </c>
      <c r="M14" s="37">
        <v>3500000</v>
      </c>
      <c r="N14" s="37">
        <f>M14*L14</f>
        <v>0</v>
      </c>
      <c r="P14" s="21" t="s">
        <v>52</v>
      </c>
    </row>
    <row r="15" spans="1:14" ht="21.75" customHeight="1">
      <c r="A15" s="107">
        <f>TKDT!A16</f>
        <v>4</v>
      </c>
      <c r="B15" s="108" t="str">
        <f>TKDT!B16</f>
        <v>Lưu Bá Thắng
Ngô Thị Nguyệt</v>
      </c>
      <c r="C15" s="32">
        <v>480</v>
      </c>
      <c r="D15" s="32">
        <f t="shared" si="0"/>
        <v>336</v>
      </c>
      <c r="E15" s="1">
        <f>TKDT!N16</f>
        <v>260</v>
      </c>
      <c r="F15" s="32"/>
      <c r="G15" s="32">
        <v>404.8</v>
      </c>
      <c r="H15" s="110">
        <f>SUM(E15:G17)</f>
        <v>1257.3</v>
      </c>
      <c r="I15" s="120">
        <f>H15/D15</f>
        <v>3.7419642857142854</v>
      </c>
      <c r="J15" s="117">
        <f>TRUNC(I15)</f>
        <v>3</v>
      </c>
      <c r="K15" s="117">
        <v>0</v>
      </c>
      <c r="L15" s="117">
        <f>J15-K15</f>
        <v>3</v>
      </c>
      <c r="M15" s="118">
        <v>3500000</v>
      </c>
      <c r="N15" s="118">
        <f>M15*L15</f>
        <v>10500000</v>
      </c>
    </row>
    <row r="16" spans="1:14" ht="21.75" customHeight="1">
      <c r="A16" s="107"/>
      <c r="B16" s="108"/>
      <c r="C16" s="32">
        <v>480</v>
      </c>
      <c r="D16" s="32">
        <f t="shared" si="0"/>
        <v>336</v>
      </c>
      <c r="E16" s="1">
        <f>TKDT!N18</f>
        <v>401</v>
      </c>
      <c r="F16" s="48"/>
      <c r="G16" s="48"/>
      <c r="H16" s="110"/>
      <c r="I16" s="120"/>
      <c r="J16" s="117"/>
      <c r="K16" s="117"/>
      <c r="L16" s="117"/>
      <c r="M16" s="118"/>
      <c r="N16" s="118"/>
    </row>
    <row r="17" spans="1:14" ht="21.75" customHeight="1">
      <c r="A17" s="107"/>
      <c r="B17" s="108"/>
      <c r="C17" s="32">
        <v>480</v>
      </c>
      <c r="D17" s="32">
        <f t="shared" si="0"/>
        <v>336</v>
      </c>
      <c r="E17" s="1">
        <f>TKDT!N19</f>
        <v>191.5</v>
      </c>
      <c r="F17" s="32"/>
      <c r="G17" s="32"/>
      <c r="H17" s="110"/>
      <c r="I17" s="120"/>
      <c r="J17" s="117"/>
      <c r="K17" s="117"/>
      <c r="L17" s="117"/>
      <c r="M17" s="118"/>
      <c r="N17" s="118"/>
    </row>
    <row r="18" spans="1:14" s="35" customFormat="1" ht="24.75" customHeight="1">
      <c r="A18" s="119" t="s">
        <v>50</v>
      </c>
      <c r="B18" s="119"/>
      <c r="C18" s="33"/>
      <c r="D18" s="33"/>
      <c r="E18" s="33"/>
      <c r="F18" s="33"/>
      <c r="G18" s="33"/>
      <c r="H18" s="34">
        <f>SUM(H7:H17)</f>
        <v>3032.9</v>
      </c>
      <c r="I18" s="33"/>
      <c r="J18" s="77"/>
      <c r="K18" s="77"/>
      <c r="L18" s="77"/>
      <c r="M18" s="33"/>
      <c r="N18" s="38">
        <f>SUM(N7:N17)</f>
        <v>24500000</v>
      </c>
    </row>
    <row r="19" spans="1:14" s="35" customFormat="1" ht="24.75" customHeight="1">
      <c r="A19" s="70" t="str">
        <f>TKDT!A21</f>
        <v>II. Thôn Dương Sơn, xã Liên Sơn</v>
      </c>
      <c r="B19" s="70"/>
      <c r="C19" s="70"/>
      <c r="D19" s="70"/>
      <c r="E19" s="70"/>
      <c r="F19" s="70"/>
      <c r="G19" s="70"/>
      <c r="H19" s="71"/>
      <c r="I19" s="70"/>
      <c r="J19" s="78"/>
      <c r="K19" s="78"/>
      <c r="L19" s="78"/>
      <c r="M19" s="70"/>
      <c r="N19" s="72"/>
    </row>
    <row r="20" spans="1:14" ht="195.75" customHeight="1">
      <c r="A20" s="32">
        <v>1</v>
      </c>
      <c r="B20" s="29" t="str">
        <f>TKDT!B22</f>
        <v>1. Nguyễn Thị Liên - vợ
2. Lương Ngọc Phòng - con
3. Lương Ngọc Tuyến - con
4. Lương Ngọc Hải - con (đã chết), hàng thừa kế thế vị gồm: Phạm Thị Nhung - vợ (đại diện), Lương Ngọc Nam - con, Lương Thế Tiệp - con
Là hàng thừa kế của ông Lương Ngọc Lãm</v>
      </c>
      <c r="C20" s="32">
        <v>480</v>
      </c>
      <c r="D20" s="32">
        <v>336</v>
      </c>
      <c r="E20" s="1">
        <f>TKDT!N22</f>
        <v>202.6</v>
      </c>
      <c r="F20" s="50"/>
      <c r="G20" s="32"/>
      <c r="H20" s="49">
        <v>202.6</v>
      </c>
      <c r="I20" s="36">
        <f>H20/D20</f>
        <v>0.6029761904761904</v>
      </c>
      <c r="J20" s="76">
        <f>TRUNC(I20)</f>
        <v>0</v>
      </c>
      <c r="K20" s="76">
        <v>0</v>
      </c>
      <c r="L20" s="76">
        <v>0</v>
      </c>
      <c r="M20" s="37">
        <v>3500000</v>
      </c>
      <c r="N20" s="37">
        <v>0</v>
      </c>
    </row>
    <row r="21" spans="1:14" ht="39.75" customHeight="1">
      <c r="A21" s="32">
        <v>2</v>
      </c>
      <c r="B21" s="29" t="str">
        <f>TKDT!B23</f>
        <v>Hoàng Thị Ân
(GCN Hoàng Thị Ân)</v>
      </c>
      <c r="C21" s="32">
        <v>480</v>
      </c>
      <c r="D21" s="32">
        <v>336</v>
      </c>
      <c r="E21" s="1">
        <f>TKDT!N23</f>
        <v>187.8</v>
      </c>
      <c r="F21" s="50"/>
      <c r="G21" s="32"/>
      <c r="H21" s="49">
        <v>187.8</v>
      </c>
      <c r="I21" s="36">
        <f>H21/D21</f>
        <v>0.5589285714285714</v>
      </c>
      <c r="J21" s="76">
        <f>TRUNC(I21)</f>
        <v>0</v>
      </c>
      <c r="K21" s="76">
        <v>0</v>
      </c>
      <c r="L21" s="76">
        <v>0</v>
      </c>
      <c r="M21" s="37">
        <v>3500000</v>
      </c>
      <c r="N21" s="37">
        <v>0</v>
      </c>
    </row>
    <row r="22" spans="1:16" s="11" customFormat="1" ht="39.75" customHeight="1">
      <c r="A22" s="5" t="s">
        <v>48</v>
      </c>
      <c r="B22" s="5"/>
      <c r="C22" s="4"/>
      <c r="D22" s="4"/>
      <c r="E22" s="4"/>
      <c r="F22" s="4"/>
      <c r="G22" s="6"/>
      <c r="H22" s="6">
        <f>SUM(H20:H21)</f>
        <v>390.4</v>
      </c>
      <c r="I22" s="6"/>
      <c r="J22" s="79"/>
      <c r="K22" s="79"/>
      <c r="L22" s="79"/>
      <c r="M22" s="19"/>
      <c r="N22" s="19">
        <f>SUM(N20:N21)</f>
        <v>0</v>
      </c>
      <c r="O22" s="73"/>
      <c r="P22" s="73"/>
    </row>
    <row r="23" spans="1:16" s="11" customFormat="1" ht="39.75" customHeight="1">
      <c r="A23" s="5" t="s">
        <v>60</v>
      </c>
      <c r="B23" s="5"/>
      <c r="C23" s="4"/>
      <c r="D23" s="4"/>
      <c r="E23" s="4"/>
      <c r="F23" s="4"/>
      <c r="G23" s="6"/>
      <c r="H23" s="6">
        <f>H18+H22</f>
        <v>3423.3</v>
      </c>
      <c r="I23" s="6"/>
      <c r="J23" s="6"/>
      <c r="K23" s="6"/>
      <c r="L23" s="6"/>
      <c r="M23" s="19"/>
      <c r="N23" s="19">
        <f>N18+N22</f>
        <v>24500000</v>
      </c>
      <c r="O23" s="73"/>
      <c r="P23" s="73"/>
    </row>
  </sheetData>
  <sheetProtection/>
  <mergeCells count="43">
    <mergeCell ref="A15:A17"/>
    <mergeCell ref="B15:B17"/>
    <mergeCell ref="A11:A13"/>
    <mergeCell ref="B11:B13"/>
    <mergeCell ref="A18:B18"/>
    <mergeCell ref="I11:I13"/>
    <mergeCell ref="H15:H17"/>
    <mergeCell ref="I15:I17"/>
    <mergeCell ref="H11:H13"/>
    <mergeCell ref="J11:J13"/>
    <mergeCell ref="J15:J17"/>
    <mergeCell ref="K11:K13"/>
    <mergeCell ref="L11:L13"/>
    <mergeCell ref="M11:M13"/>
    <mergeCell ref="N11:N13"/>
    <mergeCell ref="K15:K17"/>
    <mergeCell ref="L15:L17"/>
    <mergeCell ref="M15:M17"/>
    <mergeCell ref="N15:N17"/>
    <mergeCell ref="J7:J10"/>
    <mergeCell ref="A1:N1"/>
    <mergeCell ref="A2:N2"/>
    <mergeCell ref="A3:A4"/>
    <mergeCell ref="B3:B4"/>
    <mergeCell ref="C3:C4"/>
    <mergeCell ref="D3:D4"/>
    <mergeCell ref="E3:H3"/>
    <mergeCell ref="I3:I4"/>
    <mergeCell ref="J3:J4"/>
    <mergeCell ref="A7:A10"/>
    <mergeCell ref="B7:B10"/>
    <mergeCell ref="C7:C10"/>
    <mergeCell ref="D7:D10"/>
    <mergeCell ref="H7:H10"/>
    <mergeCell ref="I7:I10"/>
    <mergeCell ref="K7:K10"/>
    <mergeCell ref="L7:L10"/>
    <mergeCell ref="M7:M10"/>
    <mergeCell ref="N7:N10"/>
    <mergeCell ref="L3:L4"/>
    <mergeCell ref="M3:M4"/>
    <mergeCell ref="N3:N4"/>
    <mergeCell ref="K3:K4"/>
  </mergeCells>
  <conditionalFormatting sqref="D3:D4">
    <cfRule type="duplicateValues" priority="2" dxfId="9" stopIfTrue="1">
      <formula>AND(COUNTIF($D$3:$D$4,D3)&gt;1,NOT(ISBLANK(D3)))</formula>
    </cfRule>
  </conditionalFormatting>
  <conditionalFormatting sqref="B22:B23">
    <cfRule type="duplicateValues" priority="1" dxfId="8" stopIfTrue="1">
      <formula>AND(COUNTIF($B$22:$B$23,B22)&gt;1,NOT(ISBLANK(B22)))</formula>
    </cfRule>
  </conditionalFormatting>
  <printOptions horizontalCentered="1"/>
  <pageMargins left="0.07874015748031496" right="0.07874015748031496" top="0.7874015748031497" bottom="0.41" header="0.31496062992125984" footer="0.31496062992125984"/>
  <pageSetup fitToHeight="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O23"/>
  <sheetViews>
    <sheetView tabSelected="1" view="pageBreakPreview" zoomScale="85" zoomScaleNormal="70" zoomScaleSheetLayoutView="85" zoomScalePageLayoutView="0" workbookViewId="0" topLeftCell="A1">
      <pane ySplit="4" topLeftCell="A23" activePane="bottomLeft" state="frozen"/>
      <selection pane="topLeft" activeCell="F164" sqref="F164"/>
      <selection pane="bottomLeft" activeCell="K23" sqref="K23"/>
    </sheetView>
  </sheetViews>
  <sheetFormatPr defaultColWidth="8.796875" defaultRowHeight="39.75" customHeight="1"/>
  <cols>
    <col min="1" max="1" width="4.8984375" style="12" customWidth="1"/>
    <col min="2" max="2" width="27.3984375" style="13" customWidth="1"/>
    <col min="3" max="3" width="5.8984375" style="12" customWidth="1"/>
    <col min="4" max="4" width="6.19921875" style="14" customWidth="1"/>
    <col min="5" max="5" width="9" style="14" customWidth="1"/>
    <col min="6" max="6" width="6.59765625" style="14" customWidth="1"/>
    <col min="7" max="7" width="9.3984375" style="15" customWidth="1"/>
    <col min="8" max="8" width="10" style="15" customWidth="1"/>
    <col min="9" max="9" width="12" style="15" customWidth="1"/>
    <col min="10" max="10" width="16" style="15" customWidth="1"/>
    <col min="11" max="11" width="16.296875" style="15" customWidth="1"/>
    <col min="12" max="16384" width="8.8984375" style="7" customWidth="1"/>
  </cols>
  <sheetData>
    <row r="1" spans="1:11" ht="39.75" customHeight="1">
      <c r="A1" s="88" t="s">
        <v>51</v>
      </c>
      <c r="B1" s="88"/>
      <c r="C1" s="88"/>
      <c r="D1" s="88"/>
      <c r="E1" s="88"/>
      <c r="F1" s="88"/>
      <c r="G1" s="88"/>
      <c r="H1" s="88"/>
      <c r="I1" s="88"/>
      <c r="J1" s="88"/>
      <c r="K1" s="88"/>
    </row>
    <row r="2" spans="1:11" ht="25.5" customHeight="1">
      <c r="A2" s="103" t="str">
        <f>TKDT!A2</f>
        <v>(Kèm theo Quyết định:……../QĐ-UBND ngày ….../4/2024 của Ủy ban nhân dân huyện Tân Yên)</v>
      </c>
      <c r="B2" s="103"/>
      <c r="C2" s="103"/>
      <c r="D2" s="103"/>
      <c r="E2" s="103"/>
      <c r="F2" s="103"/>
      <c r="G2" s="103"/>
      <c r="H2" s="103"/>
      <c r="I2" s="103"/>
      <c r="J2" s="103"/>
      <c r="K2" s="103"/>
    </row>
    <row r="3" spans="1:11" s="8" customFormat="1" ht="33" customHeight="1">
      <c r="A3" s="101" t="s">
        <v>0</v>
      </c>
      <c r="B3" s="102" t="s">
        <v>1</v>
      </c>
      <c r="C3" s="102" t="s">
        <v>9</v>
      </c>
      <c r="D3" s="102"/>
      <c r="E3" s="102"/>
      <c r="F3" s="102" t="s">
        <v>23</v>
      </c>
      <c r="G3" s="102" t="s">
        <v>19</v>
      </c>
      <c r="H3" s="102"/>
      <c r="I3" s="102"/>
      <c r="J3" s="114" t="s">
        <v>46</v>
      </c>
      <c r="K3" s="115" t="s">
        <v>47</v>
      </c>
    </row>
    <row r="4" spans="1:11" s="8" customFormat="1" ht="37.5" customHeight="1">
      <c r="A4" s="101"/>
      <c r="B4" s="102"/>
      <c r="C4" s="47" t="s">
        <v>7</v>
      </c>
      <c r="D4" s="20" t="s">
        <v>3</v>
      </c>
      <c r="E4" s="20" t="s">
        <v>4</v>
      </c>
      <c r="F4" s="102"/>
      <c r="G4" s="20" t="s">
        <v>11</v>
      </c>
      <c r="H4" s="20" t="s">
        <v>17</v>
      </c>
      <c r="I4" s="20" t="s">
        <v>20</v>
      </c>
      <c r="J4" s="114"/>
      <c r="K4" s="115"/>
    </row>
    <row r="5" spans="1:11" s="8" customFormat="1" ht="20.25" customHeight="1">
      <c r="A5" s="24">
        <v>-1</v>
      </c>
      <c r="B5" s="25">
        <v>-2</v>
      </c>
      <c r="C5" s="24">
        <v>-3</v>
      </c>
      <c r="D5" s="25">
        <v>-4</v>
      </c>
      <c r="E5" s="24">
        <v>-5</v>
      </c>
      <c r="F5" s="25">
        <v>-6</v>
      </c>
      <c r="G5" s="24">
        <v>-7</v>
      </c>
      <c r="H5" s="25">
        <v>-8</v>
      </c>
      <c r="I5" s="24">
        <v>-9</v>
      </c>
      <c r="J5" s="25">
        <v>-10</v>
      </c>
      <c r="K5" s="24">
        <v>-11</v>
      </c>
    </row>
    <row r="6" spans="1:11" s="10" customFormat="1" ht="30" customHeight="1">
      <c r="A6" s="9" t="s">
        <v>24</v>
      </c>
      <c r="B6" s="9"/>
      <c r="C6" s="9"/>
      <c r="D6" s="9"/>
      <c r="E6" s="9"/>
      <c r="F6" s="9"/>
      <c r="G6" s="9"/>
      <c r="H6" s="9"/>
      <c r="I6" s="9"/>
      <c r="J6" s="9"/>
      <c r="K6" s="9"/>
    </row>
    <row r="7" spans="1:11" s="2" customFormat="1" ht="37.5" customHeight="1">
      <c r="A7" s="83">
        <f>TKDT!A6</f>
        <v>1</v>
      </c>
      <c r="B7" s="84" t="str">
        <f>TKDT!B6</f>
        <v>1. Trịnh Xuân Phông - con
2. Trịnh Văn Sơn - con
3. Trịnh Thị Loan - con
4. Trịnh Thị Dung - con
5. Trịnh Xuân Nghiên - con
6. Trịnh Thị Quyên - con
7. Trịnh Thị Liên - con 
Là hàng thừa kế của ông Trịnh Xuân Mộc và bà Trần Thị Cúc</v>
      </c>
      <c r="C7" s="44" t="str">
        <f>TKDT!D6</f>
        <v>31</v>
      </c>
      <c r="D7" s="44">
        <f>TKDT!E6</f>
        <v>68</v>
      </c>
      <c r="E7" s="44">
        <f>TKDT!F6</f>
        <v>203.8</v>
      </c>
      <c r="F7" s="1" t="str">
        <f>TKDT!K6</f>
        <v>LUC</v>
      </c>
      <c r="G7" s="1">
        <f>TKDT!L6</f>
        <v>203.8</v>
      </c>
      <c r="H7" s="1">
        <f>TKDT!M6</f>
        <v>0</v>
      </c>
      <c r="I7" s="1">
        <f>TKDT!N6</f>
        <v>203.8</v>
      </c>
      <c r="J7" s="31">
        <f>I7*40000</f>
        <v>8152000</v>
      </c>
      <c r="K7" s="105">
        <f>SUM(J7:J10)</f>
        <v>30384000</v>
      </c>
    </row>
    <row r="8" spans="1:11" s="2" customFormat="1" ht="37.5" customHeight="1">
      <c r="A8" s="83"/>
      <c r="B8" s="84"/>
      <c r="C8" s="44" t="str">
        <f>TKDT!D7</f>
        <v>32</v>
      </c>
      <c r="D8" s="44">
        <f>TKDT!E7</f>
        <v>200</v>
      </c>
      <c r="E8" s="44">
        <f>TKDT!F7</f>
        <v>180.5</v>
      </c>
      <c r="F8" s="3" t="str">
        <f>TKDT!K7</f>
        <v>LUC</v>
      </c>
      <c r="G8" s="1">
        <f>TKDT!L7</f>
        <v>180.5</v>
      </c>
      <c r="H8" s="3">
        <f>TKDT!M7</f>
        <v>0</v>
      </c>
      <c r="I8" s="1">
        <f>TKDT!N7</f>
        <v>180.5</v>
      </c>
      <c r="J8" s="31">
        <f>I8*40000</f>
        <v>7220000</v>
      </c>
      <c r="K8" s="105"/>
    </row>
    <row r="9" spans="1:11" s="2" customFormat="1" ht="37.5" customHeight="1">
      <c r="A9" s="83"/>
      <c r="B9" s="84"/>
      <c r="C9" s="44">
        <f>TKDT!D8</f>
        <v>25</v>
      </c>
      <c r="D9" s="44">
        <f>TKDT!E8</f>
        <v>428</v>
      </c>
      <c r="E9" s="44">
        <f>TKDT!F8</f>
        <v>228.8</v>
      </c>
      <c r="F9" s="1" t="str">
        <f>TKDT!K8</f>
        <v>LUC</v>
      </c>
      <c r="G9" s="45">
        <f>TKDT!L8</f>
        <v>9.1</v>
      </c>
      <c r="H9" s="1">
        <f>TKDT!M8</f>
        <v>0</v>
      </c>
      <c r="I9" s="1">
        <f>TKDT!N8</f>
        <v>9.1</v>
      </c>
      <c r="J9" s="31">
        <f>I9*40000</f>
        <v>364000</v>
      </c>
      <c r="K9" s="105"/>
    </row>
    <row r="10" spans="1:11" s="2" customFormat="1" ht="37.5" customHeight="1">
      <c r="A10" s="83"/>
      <c r="B10" s="84"/>
      <c r="C10" s="44" t="str">
        <f>TKDT!D9</f>
        <v>31</v>
      </c>
      <c r="D10" s="44">
        <f>TKDT!E9</f>
        <v>128</v>
      </c>
      <c r="E10" s="44">
        <f>TKDT!F9</f>
        <v>366.2</v>
      </c>
      <c r="F10" s="1" t="str">
        <f>TKDT!K9</f>
        <v>LUC</v>
      </c>
      <c r="G10" s="45">
        <f>TKDT!L9</f>
        <v>366.2</v>
      </c>
      <c r="H10" s="1">
        <f>TKDT!M9</f>
        <v>0</v>
      </c>
      <c r="I10" s="1">
        <f>TKDT!N9</f>
        <v>366.2</v>
      </c>
      <c r="J10" s="31">
        <f>I10*40000</f>
        <v>14648000</v>
      </c>
      <c r="K10" s="105"/>
    </row>
    <row r="11" spans="1:11" s="2" customFormat="1" ht="31.5" customHeight="1">
      <c r="A11" s="83">
        <f>TKDT!A10</f>
        <v>2</v>
      </c>
      <c r="B11" s="84" t="str">
        <f>TKDT!B10</f>
        <v>
1. Vũ Thị Túc – vợ 
2. Nguyễn Văn Chung - con
3. Nguyễn Thị Nguyệt - con
4. Nguyễn Thị Ngọc - con
Là hàng thừa kế của ông Nguyễn Văn Dũng</v>
      </c>
      <c r="C11" s="44">
        <f>TKDT!D10</f>
        <v>32</v>
      </c>
      <c r="D11" s="44">
        <f>TKDT!E10</f>
        <v>114</v>
      </c>
      <c r="E11" s="44">
        <f>TKDT!F10</f>
        <v>207.2</v>
      </c>
      <c r="F11" s="1" t="str">
        <f>TKDT!K10</f>
        <v>LUC</v>
      </c>
      <c r="G11" s="1">
        <f>TKDT!L10</f>
        <v>207.2</v>
      </c>
      <c r="H11" s="1">
        <f>TKDT!M10</f>
        <v>0</v>
      </c>
      <c r="I11" s="1">
        <f>TKDT!N10</f>
        <v>207.2</v>
      </c>
      <c r="J11" s="31">
        <f aca="true" t="shared" si="0" ref="J11:J17">I11*40000</f>
        <v>8288000</v>
      </c>
      <c r="K11" s="105">
        <f>SUM(J11:J13)</f>
        <v>31228000</v>
      </c>
    </row>
    <row r="12" spans="1:11" s="2" customFormat="1" ht="31.5" customHeight="1">
      <c r="A12" s="83"/>
      <c r="B12" s="84"/>
      <c r="C12" s="44">
        <f>TKDT!D12</f>
        <v>32</v>
      </c>
      <c r="D12" s="44">
        <f>TKDT!E12</f>
        <v>35</v>
      </c>
      <c r="E12" s="44">
        <f>TKDT!F12</f>
        <v>185</v>
      </c>
      <c r="F12" s="1" t="str">
        <f>TKDT!K12</f>
        <v>LUC</v>
      </c>
      <c r="G12" s="45">
        <f>TKDT!L12</f>
        <v>185</v>
      </c>
      <c r="H12" s="1">
        <f>TKDT!M12</f>
        <v>0</v>
      </c>
      <c r="I12" s="1">
        <f>TKDT!N12</f>
        <v>185</v>
      </c>
      <c r="J12" s="31">
        <f t="shared" si="0"/>
        <v>7400000</v>
      </c>
      <c r="K12" s="105"/>
    </row>
    <row r="13" spans="1:11" s="2" customFormat="1" ht="31.5" customHeight="1">
      <c r="A13" s="83"/>
      <c r="B13" s="84"/>
      <c r="C13" s="44">
        <f>TKDT!D13</f>
        <v>32</v>
      </c>
      <c r="D13" s="44">
        <f>TKDT!E13</f>
        <v>353</v>
      </c>
      <c r="E13" s="44">
        <f>TKDT!F13</f>
        <v>388.5</v>
      </c>
      <c r="F13" s="1" t="str">
        <f>TKDT!K13</f>
        <v>LUC</v>
      </c>
      <c r="G13" s="45">
        <f>TKDT!L13</f>
        <v>388.5</v>
      </c>
      <c r="H13" s="1">
        <f>TKDT!M13</f>
        <v>0</v>
      </c>
      <c r="I13" s="1">
        <f>TKDT!N13</f>
        <v>388.5</v>
      </c>
      <c r="J13" s="31">
        <f t="shared" si="0"/>
        <v>15540000</v>
      </c>
      <c r="K13" s="105"/>
    </row>
    <row r="14" spans="1:11" s="2" customFormat="1" ht="37.5" customHeight="1">
      <c r="A14" s="40">
        <f>TKDT!A15</f>
        <v>3</v>
      </c>
      <c r="B14" s="41" t="str">
        <f>TKDT!B15</f>
        <v>Nguyễn Văn Đồng
Nguyễn Thị Hồng</v>
      </c>
      <c r="C14" s="44">
        <f>TKDT!D15</f>
        <v>32</v>
      </c>
      <c r="D14" s="44">
        <f>TKDT!E15</f>
        <v>352</v>
      </c>
      <c r="E14" s="44">
        <f>TKDT!F15</f>
        <v>235.3</v>
      </c>
      <c r="F14" s="3" t="str">
        <f>TKDT!K15</f>
        <v>LUC</v>
      </c>
      <c r="G14" s="1">
        <f>TKDT!L15</f>
        <v>235.3</v>
      </c>
      <c r="H14" s="3">
        <f>TKDT!M15</f>
        <v>0</v>
      </c>
      <c r="I14" s="1">
        <f>TKDT!N15</f>
        <v>235.3</v>
      </c>
      <c r="J14" s="31">
        <f t="shared" si="0"/>
        <v>9412000</v>
      </c>
      <c r="K14" s="31">
        <f>SUM(J14)</f>
        <v>9412000</v>
      </c>
    </row>
    <row r="15" spans="1:11" s="2" customFormat="1" ht="18" customHeight="1">
      <c r="A15" s="83">
        <f>TKDT!A16</f>
        <v>4</v>
      </c>
      <c r="B15" s="84" t="str">
        <f>TKDT!B16</f>
        <v>Lưu Bá Thắng
Ngô Thị Nguyệt</v>
      </c>
      <c r="C15" s="44" t="str">
        <f>TKDT!D16</f>
        <v>31</v>
      </c>
      <c r="D15" s="44">
        <f>TKDT!E16</f>
        <v>141</v>
      </c>
      <c r="E15" s="44">
        <f>TKDT!F16</f>
        <v>260</v>
      </c>
      <c r="F15" s="1" t="str">
        <f>TKDT!K16</f>
        <v>LUC</v>
      </c>
      <c r="G15" s="45">
        <f>TKDT!L16</f>
        <v>260</v>
      </c>
      <c r="H15" s="1">
        <f>TKDT!M16</f>
        <v>0</v>
      </c>
      <c r="I15" s="1">
        <f>TKDT!N16</f>
        <v>260</v>
      </c>
      <c r="J15" s="31">
        <f t="shared" si="0"/>
        <v>10400000</v>
      </c>
      <c r="K15" s="105">
        <f>SUM(J15:J17)</f>
        <v>34100000</v>
      </c>
    </row>
    <row r="16" spans="1:11" s="2" customFormat="1" ht="18" customHeight="1">
      <c r="A16" s="83"/>
      <c r="B16" s="84"/>
      <c r="C16" s="44" t="str">
        <f>TKDT!D18</f>
        <v>31</v>
      </c>
      <c r="D16" s="44">
        <f>TKDT!E18</f>
        <v>144</v>
      </c>
      <c r="E16" s="44">
        <f>TKDT!F18</f>
        <v>401</v>
      </c>
      <c r="F16" s="1" t="str">
        <f>TKDT!K18</f>
        <v>LUC</v>
      </c>
      <c r="G16" s="1">
        <f>TKDT!L18</f>
        <v>401</v>
      </c>
      <c r="H16" s="1">
        <f>TKDT!M18</f>
        <v>0</v>
      </c>
      <c r="I16" s="1">
        <f>TKDT!N18</f>
        <v>401</v>
      </c>
      <c r="J16" s="31">
        <f t="shared" si="0"/>
        <v>16040000</v>
      </c>
      <c r="K16" s="105"/>
    </row>
    <row r="17" spans="1:11" s="2" customFormat="1" ht="18" customHeight="1">
      <c r="A17" s="83"/>
      <c r="B17" s="84"/>
      <c r="C17" s="44" t="str">
        <f>TKDT!D19</f>
        <v>32</v>
      </c>
      <c r="D17" s="44">
        <f>TKDT!E19</f>
        <v>115</v>
      </c>
      <c r="E17" s="44">
        <f>TKDT!F19</f>
        <v>191.5</v>
      </c>
      <c r="F17" s="3" t="str">
        <f>TKDT!K19</f>
        <v>LUC</v>
      </c>
      <c r="G17" s="1">
        <f>TKDT!L19</f>
        <v>191.5</v>
      </c>
      <c r="H17" s="3">
        <f>TKDT!M19</f>
        <v>0</v>
      </c>
      <c r="I17" s="1">
        <f>TKDT!N19</f>
        <v>191.5</v>
      </c>
      <c r="J17" s="31">
        <f t="shared" si="0"/>
        <v>7660000</v>
      </c>
      <c r="K17" s="105"/>
    </row>
    <row r="18" spans="1:11" s="11" customFormat="1" ht="21.75" customHeight="1">
      <c r="A18" s="121" t="s">
        <v>63</v>
      </c>
      <c r="B18" s="121"/>
      <c r="C18" s="4"/>
      <c r="D18" s="4"/>
      <c r="E18" s="4"/>
      <c r="F18" s="6"/>
      <c r="G18" s="6">
        <f>SUM(G7:G17)</f>
        <v>2628.1</v>
      </c>
      <c r="H18" s="6">
        <f>SUM(H7:H17)</f>
        <v>0</v>
      </c>
      <c r="I18" s="6">
        <f>SUM(I7:I17)</f>
        <v>2628.1</v>
      </c>
      <c r="J18" s="19">
        <f>SUM(J7:J17)</f>
        <v>105124000</v>
      </c>
      <c r="K18" s="19">
        <f>SUM(K7:K17)</f>
        <v>105124000</v>
      </c>
    </row>
    <row r="19" spans="1:11" s="11" customFormat="1" ht="27.75" customHeight="1">
      <c r="A19" s="5" t="str">
        <f>TKDT!A21</f>
        <v>II. Thôn Dương Sơn, xã Liên Sơn</v>
      </c>
      <c r="B19" s="5"/>
      <c r="C19" s="5"/>
      <c r="D19" s="5"/>
      <c r="E19" s="5"/>
      <c r="F19" s="74"/>
      <c r="G19" s="74"/>
      <c r="H19" s="74"/>
      <c r="I19" s="74"/>
      <c r="J19" s="75"/>
      <c r="K19" s="75"/>
    </row>
    <row r="20" spans="1:12" s="56" customFormat="1" ht="144.75" customHeight="1">
      <c r="A20" s="60">
        <v>1</v>
      </c>
      <c r="B20" s="52" t="str">
        <f>TKDT!B22</f>
        <v>1. Nguyễn Thị Liên - vợ
2. Lương Ngọc Phòng - con
3. Lương Ngọc Tuyến - con
4. Lương Ngọc Hải - con (đã chết), hàng thừa kế thế vị gồm: Phạm Thị Nhung - vợ (đại diện), Lương Ngọc Nam - con, Lương Thế Tiệp - con
Là hàng thừa kế của ông Lương Ngọc Lãm</v>
      </c>
      <c r="C20" s="61" t="str">
        <f>PA!C20</f>
        <v>32</v>
      </c>
      <c r="D20" s="60">
        <f>PA!D20</f>
        <v>306</v>
      </c>
      <c r="E20" s="60">
        <f>PA!E20</f>
        <v>202.6</v>
      </c>
      <c r="F20" s="55" t="str">
        <f>PA!F20</f>
        <v>LUK</v>
      </c>
      <c r="G20" s="62">
        <f>PA!G20</f>
        <v>202.6</v>
      </c>
      <c r="H20" s="55">
        <f>PA!H20</f>
        <v>0</v>
      </c>
      <c r="I20" s="51">
        <f>PA!I20</f>
        <v>202.6</v>
      </c>
      <c r="J20" s="31">
        <f>I20*40000</f>
        <v>8104000</v>
      </c>
      <c r="K20" s="31">
        <f>SUM(J20:J20)</f>
        <v>8104000</v>
      </c>
      <c r="L20" s="63"/>
    </row>
    <row r="21" spans="1:12" s="56" customFormat="1" ht="46.5" customHeight="1">
      <c r="A21" s="60">
        <v>2</v>
      </c>
      <c r="B21" s="52" t="str">
        <f>TKDT!B23</f>
        <v>Hoàng Thị Ân
(GCN Hoàng Thị Ân)</v>
      </c>
      <c r="C21" s="61" t="str">
        <f>PA!C21</f>
        <v>31</v>
      </c>
      <c r="D21" s="60">
        <f>PA!D21</f>
        <v>131</v>
      </c>
      <c r="E21" s="60">
        <f>PA!E21</f>
        <v>187.8</v>
      </c>
      <c r="F21" s="55" t="str">
        <f>PA!F21</f>
        <v>LUK</v>
      </c>
      <c r="G21" s="62">
        <f>PA!G21</f>
        <v>187.8</v>
      </c>
      <c r="H21" s="55">
        <f>PA!H21</f>
        <v>0</v>
      </c>
      <c r="I21" s="51">
        <f>PA!I21</f>
        <v>187.8</v>
      </c>
      <c r="J21" s="31">
        <f>I21*40000</f>
        <v>7512000</v>
      </c>
      <c r="K21" s="31">
        <f>SUM(J21:J21)</f>
        <v>7512000</v>
      </c>
      <c r="L21" s="63"/>
    </row>
    <row r="22" spans="1:15" ht="30.75" customHeight="1">
      <c r="A22" s="64" t="str">
        <f>PA!A22</f>
        <v>Tổng (II):</v>
      </c>
      <c r="B22" s="64"/>
      <c r="C22" s="4"/>
      <c r="D22" s="4"/>
      <c r="E22" s="4"/>
      <c r="F22" s="6"/>
      <c r="G22" s="6">
        <f>SUM(G20:G21)</f>
        <v>390.4</v>
      </c>
      <c r="H22" s="6">
        <f>SUM(H20:H21)</f>
        <v>0</v>
      </c>
      <c r="I22" s="6">
        <f>SUM(I20:I21)</f>
        <v>390.4</v>
      </c>
      <c r="J22" s="19">
        <f>SUM(J20:J21)</f>
        <v>15616000</v>
      </c>
      <c r="K22" s="19">
        <f>SUM(K20:K21)</f>
        <v>15616000</v>
      </c>
      <c r="L22" s="80"/>
      <c r="M22" s="80"/>
      <c r="N22" s="80"/>
      <c r="O22" s="81"/>
    </row>
    <row r="23" spans="1:15" ht="30.75" customHeight="1">
      <c r="A23" s="64" t="str">
        <f>PA!A23</f>
        <v>Tổng cộng (I+II):</v>
      </c>
      <c r="B23" s="64"/>
      <c r="C23" s="4"/>
      <c r="D23" s="4"/>
      <c r="E23" s="4"/>
      <c r="F23" s="6"/>
      <c r="G23" s="6">
        <f>G18+G22</f>
        <v>3018.5</v>
      </c>
      <c r="H23" s="6">
        <f>H18+H22</f>
        <v>0</v>
      </c>
      <c r="I23" s="6">
        <f>I18+I22</f>
        <v>3018.5</v>
      </c>
      <c r="J23" s="19">
        <f>J18+J22</f>
        <v>120740000</v>
      </c>
      <c r="K23" s="19">
        <f>K18+K22</f>
        <v>120740000</v>
      </c>
      <c r="L23" s="80"/>
      <c r="M23" s="80"/>
      <c r="N23" s="80"/>
      <c r="O23" s="81"/>
    </row>
  </sheetData>
  <sheetProtection/>
  <autoFilter ref="A4:K18"/>
  <mergeCells count="19">
    <mergeCell ref="A18:B18"/>
    <mergeCell ref="A1:K1"/>
    <mergeCell ref="A2:K2"/>
    <mergeCell ref="A3:A4"/>
    <mergeCell ref="B3:B4"/>
    <mergeCell ref="C3:E3"/>
    <mergeCell ref="F3:F4"/>
    <mergeCell ref="G3:I3"/>
    <mergeCell ref="J3:J4"/>
    <mergeCell ref="K3:K4"/>
    <mergeCell ref="A7:A10"/>
    <mergeCell ref="B7:B10"/>
    <mergeCell ref="K7:K10"/>
    <mergeCell ref="B11:B13"/>
    <mergeCell ref="A11:A13"/>
    <mergeCell ref="A15:A17"/>
    <mergeCell ref="B15:B17"/>
    <mergeCell ref="K15:K17"/>
    <mergeCell ref="K11:K13"/>
  </mergeCells>
  <conditionalFormatting sqref="B19">
    <cfRule type="duplicateValues" priority="4" dxfId="8" stopIfTrue="1">
      <formula>AND(COUNTIF($B$19:$B$19,B19)&gt;1,NOT(ISBLANK(B19)))</formula>
    </cfRule>
  </conditionalFormatting>
  <conditionalFormatting sqref="B22:B23">
    <cfRule type="duplicateValues" priority="1" dxfId="8" stopIfTrue="1">
      <formula>AND(COUNTIF($B$22:$B$23,B22)&gt;1,NOT(ISBLANK(B22)))</formula>
    </cfRule>
  </conditionalFormatting>
  <printOptions horizontalCentered="1"/>
  <pageMargins left="0.07874015748031496" right="0.07874015748031496" top="0.7874015748031497" bottom="0.1968503937007874" header="0.2362204724409449" footer="0.1574803149606299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MAT</cp:lastModifiedBy>
  <cp:lastPrinted>2024-04-21T02:09:02Z</cp:lastPrinted>
  <dcterms:created xsi:type="dcterms:W3CDTF">2015-03-16T03:01:53Z</dcterms:created>
  <dcterms:modified xsi:type="dcterms:W3CDTF">2024-04-24T03:20:32Z</dcterms:modified>
  <cp:category/>
  <cp:version/>
  <cp:contentType/>
  <cp:contentStatus/>
</cp:coreProperties>
</file>